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3"/>
  <workbookPr defaultThemeVersion="166925"/>
  <mc:AlternateContent xmlns:mc="http://schemas.openxmlformats.org/markup-compatibility/2006">
    <mc:Choice Requires="x15">
      <x15ac:absPath xmlns:x15ac="http://schemas.microsoft.com/office/spreadsheetml/2010/11/ac" url="\\DESKTOP-6DVPOVA\Thau qua mang\2025\Tháng 7\3. Hóa chất SHPT\"/>
    </mc:Choice>
  </mc:AlternateContent>
  <xr:revisionPtr revIDLastSave="0" documentId="13_ncr:1_{92FBC7B2-3DA0-4986-8567-9B7563CFFF56}" xr6:coauthVersionLast="36" xr6:coauthVersionMax="36" xr10:uidLastSave="{00000000-0000-0000-0000-000000000000}"/>
  <bookViews>
    <workbookView xWindow="0" yWindow="0" windowWidth="28800" windowHeight="12225" xr2:uid="{297D2C7E-D37C-4DDA-A95C-C5B6F78032B8}"/>
  </bookViews>
  <sheets>
    <sheet name="SHPT" sheetId="1" r:id="rId1"/>
  </sheets>
  <externalReferences>
    <externalReference r:id="rId2"/>
  </externalReferences>
  <definedNames>
    <definedName name="_xlnm._FilterDatabase" localSheetId="0" hidden="1">SHPT!$A$5:$AK$50</definedName>
    <definedName name="_xlnm.Print_Area" localSheetId="0">SHPT!$B$1:$W$52</definedName>
    <definedName name="_xlnm.Print_Titles" localSheetId="0">SHPT!$5:$5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7" i="1" l="1"/>
  <c r="AO8" i="1"/>
  <c r="AO9" i="1"/>
  <c r="AO14" i="1"/>
  <c r="AO19" i="1"/>
  <c r="AO20" i="1"/>
  <c r="AO21" i="1"/>
  <c r="AO26" i="1"/>
  <c r="AO32" i="1"/>
  <c r="AO33" i="1"/>
  <c r="AO38" i="1"/>
  <c r="AO43" i="1"/>
  <c r="AO44" i="1"/>
  <c r="AO45" i="1"/>
  <c r="AO6" i="1"/>
  <c r="AO10" i="1"/>
  <c r="AO11" i="1"/>
  <c r="AO12" i="1"/>
  <c r="AO13" i="1"/>
  <c r="AO15" i="1"/>
  <c r="AO16" i="1"/>
  <c r="AO17" i="1"/>
  <c r="AO18" i="1"/>
  <c r="AO22" i="1"/>
  <c r="AO23" i="1"/>
  <c r="AO24" i="1"/>
  <c r="AO25" i="1"/>
  <c r="AO27" i="1"/>
  <c r="AO28" i="1"/>
  <c r="AO29" i="1"/>
  <c r="AO30" i="1"/>
  <c r="AO31" i="1"/>
  <c r="AO34" i="1"/>
  <c r="AO35" i="1"/>
  <c r="AO36" i="1"/>
  <c r="AO37" i="1"/>
  <c r="AO39" i="1"/>
  <c r="AO40" i="1"/>
  <c r="AO41" i="1"/>
  <c r="AO42" i="1"/>
  <c r="AO46" i="1"/>
  <c r="AO47" i="1"/>
  <c r="AO48" i="1"/>
  <c r="AO49" i="1"/>
  <c r="AL7" i="1"/>
  <c r="AN7" i="1" s="1"/>
  <c r="AL8" i="1"/>
  <c r="AM8" i="1" s="1"/>
  <c r="AL9" i="1"/>
  <c r="AM9" i="1" s="1"/>
  <c r="AL10" i="1"/>
  <c r="AN10" i="1" s="1"/>
  <c r="AL11" i="1"/>
  <c r="AN11" i="1" s="1"/>
  <c r="AL12" i="1"/>
  <c r="AN12" i="1" s="1"/>
  <c r="AL13" i="1"/>
  <c r="AN13" i="1" s="1"/>
  <c r="AL14" i="1"/>
  <c r="AM14" i="1" s="1"/>
  <c r="AL15" i="1"/>
  <c r="AN15" i="1" s="1"/>
  <c r="AL16" i="1"/>
  <c r="AM16" i="1" s="1"/>
  <c r="AL17" i="1"/>
  <c r="AM17" i="1" s="1"/>
  <c r="AL18" i="1"/>
  <c r="AN18" i="1" s="1"/>
  <c r="AL19" i="1"/>
  <c r="AM19" i="1" s="1"/>
  <c r="AL20" i="1"/>
  <c r="AN20" i="1" s="1"/>
  <c r="AL21" i="1"/>
  <c r="AN21" i="1" s="1"/>
  <c r="AL22" i="1"/>
  <c r="AM22" i="1" s="1"/>
  <c r="AL23" i="1"/>
  <c r="AL24" i="1"/>
  <c r="AM24" i="1" s="1"/>
  <c r="AL25" i="1"/>
  <c r="AM25" i="1" s="1"/>
  <c r="AL26" i="1"/>
  <c r="AN26" i="1" s="1"/>
  <c r="AL27" i="1"/>
  <c r="AM27" i="1" s="1"/>
  <c r="AL28" i="1"/>
  <c r="AN28" i="1" s="1"/>
  <c r="AL29" i="1"/>
  <c r="AN29" i="1" s="1"/>
  <c r="AL30" i="1"/>
  <c r="AM30" i="1" s="1"/>
  <c r="AL31" i="1"/>
  <c r="AN31" i="1" s="1"/>
  <c r="AL32" i="1"/>
  <c r="AM32" i="1" s="1"/>
  <c r="AL33" i="1"/>
  <c r="AM33" i="1" s="1"/>
  <c r="AL34" i="1"/>
  <c r="AL35" i="1"/>
  <c r="AM35" i="1" s="1"/>
  <c r="AL36" i="1"/>
  <c r="AL37" i="1"/>
  <c r="AL38" i="1"/>
  <c r="AM38" i="1" s="1"/>
  <c r="AL39" i="1"/>
  <c r="AM39" i="1" s="1"/>
  <c r="AL40" i="1"/>
  <c r="AM40" i="1" s="1"/>
  <c r="AL41" i="1"/>
  <c r="AM41" i="1" s="1"/>
  <c r="AL42" i="1"/>
  <c r="AN42" i="1" s="1"/>
  <c r="AL43" i="1"/>
  <c r="AM43" i="1" s="1"/>
  <c r="AL44" i="1"/>
  <c r="AL45" i="1"/>
  <c r="AN45" i="1" s="1"/>
  <c r="AL46" i="1"/>
  <c r="AM46" i="1" s="1"/>
  <c r="AL47" i="1"/>
  <c r="AN47" i="1" s="1"/>
  <c r="AL48" i="1"/>
  <c r="AM48" i="1" s="1"/>
  <c r="AL49" i="1"/>
  <c r="AM49" i="1" s="1"/>
  <c r="AL6" i="1"/>
  <c r="AN6" i="1" s="1"/>
  <c r="AM7" i="1" l="1"/>
  <c r="AN35" i="1"/>
  <c r="AM31" i="1"/>
  <c r="AM23" i="1"/>
  <c r="AM15" i="1"/>
  <c r="AM47" i="1"/>
  <c r="AN43" i="1"/>
  <c r="AM45" i="1"/>
  <c r="AM37" i="1"/>
  <c r="AM29" i="1"/>
  <c r="AM21" i="1"/>
  <c r="AM13" i="1"/>
  <c r="AN49" i="1"/>
  <c r="AN41" i="1"/>
  <c r="AN25" i="1"/>
  <c r="AN17" i="1"/>
  <c r="AN9" i="1"/>
  <c r="AM44" i="1"/>
  <c r="AM36" i="1"/>
  <c r="AM28" i="1"/>
  <c r="AM20" i="1"/>
  <c r="AM12" i="1"/>
  <c r="AN48" i="1"/>
  <c r="AN40" i="1"/>
  <c r="AN32" i="1"/>
  <c r="AN24" i="1"/>
  <c r="AN16" i="1"/>
  <c r="AN8" i="1"/>
  <c r="AM11" i="1"/>
  <c r="AM42" i="1"/>
  <c r="AM34" i="1"/>
  <c r="AM26" i="1"/>
  <c r="AM18" i="1"/>
  <c r="AM10" i="1"/>
  <c r="AN46" i="1"/>
  <c r="AN30" i="1"/>
  <c r="AN22" i="1"/>
  <c r="AM6" i="1"/>
  <c r="AG49" i="1"/>
  <c r="V49" i="1"/>
  <c r="M49" i="1"/>
  <c r="AH49" i="1" s="1"/>
  <c r="AG48" i="1"/>
  <c r="V48" i="1"/>
  <c r="M48" i="1"/>
  <c r="AH48" i="1" s="1"/>
  <c r="AG47" i="1"/>
  <c r="M47" i="1"/>
  <c r="AH47" i="1" s="1"/>
  <c r="AG46" i="1"/>
  <c r="V46" i="1"/>
  <c r="M46" i="1"/>
  <c r="AH46" i="1" s="1"/>
  <c r="AG45" i="1"/>
  <c r="V45" i="1"/>
  <c r="M45" i="1"/>
  <c r="AH45" i="1" s="1"/>
  <c r="V44" i="1"/>
  <c r="L44" i="1"/>
  <c r="AN44" i="1" s="1"/>
  <c r="AG43" i="1"/>
  <c r="V43" i="1"/>
  <c r="M43" i="1"/>
  <c r="AH43" i="1" s="1"/>
  <c r="AG42" i="1"/>
  <c r="V42" i="1"/>
  <c r="M42" i="1"/>
  <c r="AH42" i="1" s="1"/>
  <c r="AG41" i="1"/>
  <c r="V41" i="1"/>
  <c r="M41" i="1"/>
  <c r="AH41" i="1" s="1"/>
  <c r="AG40" i="1"/>
  <c r="V40" i="1"/>
  <c r="M40" i="1"/>
  <c r="AH40" i="1" s="1"/>
  <c r="L39" i="1"/>
  <c r="M39" i="1" s="1"/>
  <c r="AH39" i="1" s="1"/>
  <c r="L38" i="1"/>
  <c r="AN38" i="1" s="1"/>
  <c r="V37" i="1"/>
  <c r="L37" i="1"/>
  <c r="M37" i="1" s="1"/>
  <c r="AH37" i="1" s="1"/>
  <c r="V36" i="1"/>
  <c r="L36" i="1"/>
  <c r="M36" i="1" s="1"/>
  <c r="AH36" i="1" s="1"/>
  <c r="AG35" i="1"/>
  <c r="V35" i="1"/>
  <c r="M35" i="1"/>
  <c r="AH35" i="1" s="1"/>
  <c r="V34" i="1"/>
  <c r="L34" i="1"/>
  <c r="M34" i="1" s="1"/>
  <c r="AH34" i="1" s="1"/>
  <c r="V33" i="1"/>
  <c r="L33" i="1"/>
  <c r="AG33" i="1" s="1"/>
  <c r="AG32" i="1"/>
  <c r="V32" i="1"/>
  <c r="M32" i="1"/>
  <c r="AH32" i="1" s="1"/>
  <c r="AG31" i="1"/>
  <c r="V31" i="1"/>
  <c r="M31" i="1"/>
  <c r="AH31" i="1" s="1"/>
  <c r="AG30" i="1"/>
  <c r="V30" i="1"/>
  <c r="M30" i="1"/>
  <c r="AH30" i="1" s="1"/>
  <c r="AG29" i="1"/>
  <c r="V29" i="1"/>
  <c r="M29" i="1"/>
  <c r="AH29" i="1" s="1"/>
  <c r="AG28" i="1"/>
  <c r="V28" i="1"/>
  <c r="M28" i="1"/>
  <c r="AH28" i="1" s="1"/>
  <c r="V27" i="1"/>
  <c r="L27" i="1"/>
  <c r="M27" i="1" s="1"/>
  <c r="AH27" i="1" s="1"/>
  <c r="AG26" i="1"/>
  <c r="M26" i="1"/>
  <c r="AH26" i="1" s="1"/>
  <c r="AG25" i="1"/>
  <c r="V25" i="1"/>
  <c r="M25" i="1"/>
  <c r="AH25" i="1" s="1"/>
  <c r="AG24" i="1"/>
  <c r="V24" i="1"/>
  <c r="M24" i="1"/>
  <c r="AH24" i="1" s="1"/>
  <c r="V23" i="1"/>
  <c r="L23" i="1"/>
  <c r="AG23" i="1" s="1"/>
  <c r="AG22" i="1"/>
  <c r="V22" i="1"/>
  <c r="M22" i="1"/>
  <c r="AH22" i="1" s="1"/>
  <c r="AG21" i="1"/>
  <c r="M21" i="1"/>
  <c r="AH21" i="1" s="1"/>
  <c r="AG20" i="1"/>
  <c r="V20" i="1"/>
  <c r="M20" i="1"/>
  <c r="AH20" i="1" s="1"/>
  <c r="V19" i="1"/>
  <c r="L19" i="1"/>
  <c r="M19" i="1" s="1"/>
  <c r="AH19" i="1" s="1"/>
  <c r="AG18" i="1"/>
  <c r="M18" i="1"/>
  <c r="AH18" i="1" s="1"/>
  <c r="AG17" i="1"/>
  <c r="V17" i="1"/>
  <c r="M17" i="1"/>
  <c r="AH17" i="1" s="1"/>
  <c r="AG16" i="1"/>
  <c r="V16" i="1"/>
  <c r="M16" i="1"/>
  <c r="AH16" i="1" s="1"/>
  <c r="AG15" i="1"/>
  <c r="V15" i="1"/>
  <c r="M15" i="1"/>
  <c r="AH15" i="1" s="1"/>
  <c r="V14" i="1"/>
  <c r="L14" i="1"/>
  <c r="AG14" i="1" s="1"/>
  <c r="AG13" i="1"/>
  <c r="V13" i="1"/>
  <c r="M13" i="1"/>
  <c r="AH13" i="1" s="1"/>
  <c r="AG12" i="1"/>
  <c r="V12" i="1"/>
  <c r="M12" i="1"/>
  <c r="AH12" i="1" s="1"/>
  <c r="AG11" i="1"/>
  <c r="V11" i="1"/>
  <c r="M11" i="1"/>
  <c r="AH11" i="1" s="1"/>
  <c r="AG10" i="1"/>
  <c r="V10" i="1"/>
  <c r="M10" i="1"/>
  <c r="AH10" i="1" s="1"/>
  <c r="AG9" i="1"/>
  <c r="V9" i="1"/>
  <c r="M9" i="1"/>
  <c r="AH9" i="1" s="1"/>
  <c r="AG8" i="1"/>
  <c r="V8" i="1"/>
  <c r="M8" i="1"/>
  <c r="AH8" i="1" s="1"/>
  <c r="AG7" i="1"/>
  <c r="V7" i="1"/>
  <c r="M7" i="1"/>
  <c r="AH7" i="1" s="1"/>
  <c r="AG6" i="1"/>
  <c r="V6" i="1"/>
  <c r="M6" i="1"/>
  <c r="M44" i="1" l="1"/>
  <c r="AH44" i="1" s="1"/>
  <c r="AN14" i="1"/>
  <c r="M38" i="1"/>
  <c r="AH38" i="1" s="1"/>
  <c r="AN33" i="1"/>
  <c r="AG34" i="1"/>
  <c r="AG38" i="1"/>
  <c r="AN19" i="1"/>
  <c r="AN27" i="1"/>
  <c r="AG39" i="1"/>
  <c r="M14" i="1"/>
  <c r="AH14" i="1" s="1"/>
  <c r="AG27" i="1"/>
  <c r="AN34" i="1"/>
  <c r="AN23" i="1"/>
  <c r="AG19" i="1"/>
  <c r="AG36" i="1"/>
  <c r="AG44" i="1"/>
  <c r="AN36" i="1"/>
  <c r="AN37" i="1"/>
  <c r="M33" i="1"/>
  <c r="AH33" i="1" s="1"/>
  <c r="AN39" i="1"/>
  <c r="AG37" i="1"/>
  <c r="AN50" i="1"/>
  <c r="AH6" i="1"/>
  <c r="M23" i="1"/>
  <c r="AH23" i="1" s="1"/>
  <c r="M50" i="1" l="1"/>
</calcChain>
</file>

<file path=xl/sharedStrings.xml><?xml version="1.0" encoding="utf-8"?>
<sst xmlns="http://schemas.openxmlformats.org/spreadsheetml/2006/main" count="807" uniqueCount="344">
  <si>
    <t>STT trước khi tách</t>
  </si>
  <si>
    <t>STT</t>
  </si>
  <si>
    <t>Tên hàng hóa mời thầu</t>
  </si>
  <si>
    <t>Quy cách tham chiếu</t>
  </si>
  <si>
    <t>ĐVT</t>
  </si>
  <si>
    <t>Số lượng sử dụng 2024</t>
  </si>
  <si>
    <t>Số lượng dự kiến sử dụng trong 12 tháng</t>
  </si>
  <si>
    <t>Số lượng đã trúng thầu theo QĐ</t>
  </si>
  <si>
    <t>Dự trù bổ sung của các khoa</t>
  </si>
  <si>
    <t>Số lượng kế hoạch dự kiến</t>
  </si>
  <si>
    <t>Giá kế hoạch dự kiến</t>
  </si>
  <si>
    <t>Thành tiền kế hoạch dự kiến</t>
  </si>
  <si>
    <t>Tên hàng hóa trúng thầu/Báo giá</t>
  </si>
  <si>
    <t>Tên thương mại, ký mã hiệu</t>
  </si>
  <si>
    <t>Mã TBMT</t>
  </si>
  <si>
    <t>QĐTT</t>
  </si>
  <si>
    <t>Ngày QĐ</t>
  </si>
  <si>
    <t>Cơ sở y tế</t>
  </si>
  <si>
    <t>Hiệu lực</t>
  </si>
  <si>
    <t>Công ty cung cấp</t>
  </si>
  <si>
    <t>Căn cứ GKH</t>
  </si>
  <si>
    <t>Ghi chú</t>
  </si>
  <si>
    <t>Ghi chú TH</t>
  </si>
  <si>
    <t>Số lượng KH năm 2024</t>
  </si>
  <si>
    <t>Giá KH năm 2024</t>
  </si>
  <si>
    <t>Giá chào thầu năm 2024</t>
  </si>
  <si>
    <t>Lý do trượt thầu HCL3</t>
  </si>
  <si>
    <t>Tên máy</t>
  </si>
  <si>
    <t>Tick máy bệnh viện</t>
  </si>
  <si>
    <t>Giá trúng thầu tại BVQY103 năm 2024</t>
  </si>
  <si>
    <t>Tỷ lệ so với giá TT tại BVQY103</t>
  </si>
  <si>
    <t>Giá trị chênh lệch</t>
  </si>
  <si>
    <t>Tên thương mại tham khảo</t>
  </si>
  <si>
    <t>TSKT tham khảo</t>
  </si>
  <si>
    <t>XN VSV thì tick là: VSV
XN SHPT thì tick là: SHPT</t>
  </si>
  <si>
    <t>Kít định lượng virus CMV</t>
  </si>
  <si>
    <t xml:space="preserve"> Bộ xét nghiệm IVD định lượng Cytomegalovirus (CMV) bằng kỹ thuật Real-time PCR
- Nguồn mẫu: huyết tương, dịch não tủy, nước ối, tế bào bạch cầu
- Tính năng kỹ thuật: Độ nhạy: Mẫu ít tế bào (huyết tương, dịch não tủy..): ≤ 400 copies/ml; Mẫu nhiều tế bào (máu toàn phần, tế bào bạch cầu, sinh thiết...): 5 CMV DNA copies/10^5 tế bào; độ đặc hiệu: ≥ 99%; khoảng tuyến tính/ định lượng: 500 –10.000.000 copies/ml; dùng 02 loại chứng nội: chứng nội ngoại sinh IC và chứng nội nội sinh IC
- Thành phần: Bộ kit chính: PCR-mix, Polymerase (TaqF), chứng nội IC, chứng dương DNA CMV/human DNA, chứng âm C- và chứng chuẩn DNA calibrator QS
Hộp ≥ 100 test</t>
  </si>
  <si>
    <t>100 test/Hộp</t>
  </si>
  <si>
    <t>Test</t>
  </si>
  <si>
    <t>CMV Real-TM Quant; V7-100/2FRT</t>
  </si>
  <si>
    <t>IB2400466075</t>
  </si>
  <si>
    <t>823/QĐ-BVQY103</t>
  </si>
  <si>
    <t>05/3/2025</t>
  </si>
  <si>
    <t>Bệnh viện Quân y 103</t>
  </si>
  <si>
    <t>365 ngày</t>
  </si>
  <si>
    <t>Công ty TNHH Thiết bị Khoa học Kỹ thuật Việt Huy</t>
  </si>
  <si>
    <t>Realtime PCR Sacycler 96 Sacace</t>
  </si>
  <si>
    <t>Máy đặt</t>
  </si>
  <si>
    <t>SHPT</t>
  </si>
  <si>
    <t>Kít định lượng virus HBV</t>
  </si>
  <si>
    <t>- Bộ xét nghiệm IVD định lượng Hepatitis B Virus (HBV) bằng kỹ thuật Real-time PCR
- Nguồn mẫu: huyết tương.
- Tiêu chuẩn chất lượng: CE-IVD
- Tính năng kỹ thuật:
+ Độ nhạy: ≤ 7 IU/ml, độ đặc hiệu: ≥99%;
+ Khoảng tuyến tính: 7 - 10^8 IU/ml
- Thành phần cung cấp:
+ Bộ kit thuốc thử RT-PCR (đông khô), chứng nội IC, chứng dương nồng độ cao và thấp, standard (mẫu chuẩn) CAL1 và CAL2, chứng âm</t>
  </si>
  <si>
    <t>96 test/Hộp</t>
  </si>
  <si>
    <t>HBV Real-TM Quant Dx; V5-96/3FRT</t>
  </si>
  <si>
    <t>SaCycler 96</t>
  </si>
  <si>
    <t>Kít định lượng virus HCV</t>
  </si>
  <si>
    <t>- Bộ xét nghiệm IVD định lượng Hepatitis C Virus (HCV) bằng kỹ thuật Real-time PCR
- Loại mẫu: huyết tương.
- Tiêu chuẩn chất lượng: CE-IVD
- Tính năng kỹ thuật:
+ Độ nhạy: ≤13 IU/ml, độ đặc hiệu: ≥99%;
+ Khoảng tuyến tính: 13 - 10^8 IU/ml,
- Thành phần cung cấp:
+ Bộ kit thuốc thử RT-PCR (đông khô), chứng nội IC, chứng dương nồng độ cao và thấp, standard (mẫu chuẩn) CAL1 và CAL2 , chứng âm</t>
  </si>
  <si>
    <t>HCV Real-TM Quant Dx; V1-96/3FRT</t>
  </si>
  <si>
    <t>Kít phát hiện vi khuẩn lao trên máy Realtime PCR</t>
  </si>
  <si>
    <t>Bộ xét nghiệm IVD định tính phức hợp vi khuẩn lao (Mycobacterium tuberculosi complex) bằng kỹ thuật Real-time PCR 
Loại mẫu: đờm, dịch rửa phế quản/khí quản, mẫu mô, máu toàn phần, dịch não tủy, dịch khớp, nước tiểu, dịch nuôi cấy vi khuẩn.
Tiêu chuẩn chất lượng: CE-IVD
Tính năng kỹ thuật :
 + Độ nhạy: ≥5 CFU/ mẫu
 + Phát hiện phức hợp vi khuẩn lao (MTBC) bao gồm: M.tuberculosis ; M.bovis ; M.africanum; M.microti.
 + Có sử dụng UDG-Enzyme.
 + Gene mục tiêu: IS 6110</t>
  </si>
  <si>
    <t>50 test/hộp</t>
  </si>
  <si>
    <t>MTB Real-TM; B15-50FRT</t>
  </si>
  <si>
    <t>- Bộ xét nghiệm IVD định tính phức hợp vi khuẩn lao (Mycobacterium tuberculosi complex) bằng kỹ thuật Real-time PCR 
- Loại mẫu: đờm, dịch rửa phế quản/khí quản, mẫu mô, máu toàn phần, dịch não tủy, dịch khớp, nước tiểu, dịch nuôi cấy vi khuẩn.
- Tiêu chuẩn chất lượng: CE-IVD
- Tính năng kỹ thuật :
+ Độ nhạy: ≤ 5 CFU/ mẫu
+ Phát hiện phức hợp vi khuẩn lao (MTBC) bao gồm: M.tuberculosis ; M.bovis ; M.africanum; M.microti.
+ Có sử dụng UDG-Enzyme.
+ Gene mục tiêu: IS 6110</t>
  </si>
  <si>
    <t>Bộ hóa chất tách chiết acid nucleic hệ thống tự động theo công nghệ hạt từ</t>
  </si>
  <si>
    <t>- Bộ xét nghiệm IVD chỉ định cho quy trình ly trích và tinh sạch DNA/RNA virus trên hệ thống máy tách chiết tự động
- Loại mẫu: huyết tương, huyết thanh, và các loại dịch cơ thể khác.
- Tính năng kỹ thuật: có RNA hỗ trợ tách chiết
- Tiêu chuẩn chất lượng: CE-IVD
- Thành phần cung cấp:
+ Bộ thuốc thử gồm Test, Tip lọc hút mẫu, Bộ giá đỡ đầu Tip, ống đựng mẫu, ống chứa sản phẩm sau tách, RNA hỗ trợ tách chiết.</t>
  </si>
  <si>
    <t>48 test/Hộp</t>
  </si>
  <si>
    <t>SaMag Viral Nucleic Acid Extraction kit; SM003</t>
  </si>
  <si>
    <t>SaMag-12</t>
  </si>
  <si>
    <t>Kít phát hiện và định lượng EBV</t>
  </si>
  <si>
    <t xml:space="preserve"> Bộ xét nghiệm IVD định lượng Epstein Barr Virus (EBV) bằng kỹ thuật Real-time PCR
- Nguồn mẫu: máu toàn phần, mô, nước tiểu, mẫu phết, mẫu đờm, huyết tương, dịch não tủy.
- Tính năng kỹ thuật: Độ nhạy: ≤200 copies/ml hoặc 5 bản sao EBV DNA/ 10^5 tế bào; Độ đặc hiệu: ≥ 99%; khoảng tuyến tính/ định lượng: 500 – 10.000.0000 EBV DNA copies/ml; gen mục tiêu: LMP-gene; dùng 02 loại chứng nội: chứng nội ngoại sinh IC và chứng nội nội sinh IC
- Thành phần cung cấp: Bộ kit chính: PCR-mix, PCR-buffer, Hot Start DNA Polymerase, TE-buffer, chứng dương C+, chứng âm C-, chứng nội IC và chứng chuẩn Standard QSG</t>
  </si>
  <si>
    <t>EBV Real-TM Quant; V9-100FRT</t>
  </si>
  <si>
    <t>05/03/2025</t>
  </si>
  <si>
    <t>Bộ hóa chất tách chiết DNA vi khuẩn Lao</t>
  </si>
  <si>
    <t>Bộ xét nghiệm IVD chỉ định cho quy trình ly trích và tinh sạch DNA/RNA vi khuẩn trên hệ thống máy tách chiết tự động
- Loại mẫu: mẫu đờm, dịch rửa phế quản, mủ (áp xe), máu, các dịch cơ thể khác, nước tiểu, mẫu hô hấp, môi trường nuôi cấy vi khuẩn thể rắn hoặc dạng dung dịch.
- Tính năng kỹ thuật: tách chiết DNA vi khuẩn lao
- Tiêu chuẩn chất lượng: CE-IVD
- Thành phần cung cấp:
+ Bộ thuốc thử gồm Test, Tip lọc hút mẫu, Bộ giá đỡ đầu Tip, ống đựng mẫu, ống chứa sản phẩm sau tách, hóa chất Bufer BL3</t>
  </si>
  <si>
    <t>SaMag TB DNA Extraction Kit; SM008</t>
  </si>
  <si>
    <t>IB2400160524</t>
  </si>
  <si>
    <t>2472/QĐ-BV</t>
  </si>
  <si>
    <t>09/9/2024</t>
  </si>
  <si>
    <t>Bệnh viện 30/4</t>
  </si>
  <si>
    <t>Công ty TNHH thiết bị khoa học kỹ thuật Việt Huy</t>
  </si>
  <si>
    <t>Có tham gia nhưng trượt thầu</t>
  </si>
  <si>
    <t xml:space="preserve">Samag 12 Sacace
</t>
  </si>
  <si>
    <t>Sinh phẩm xét nghiệm Realtime PCR định lượng Hepatitis B Virus</t>
  </si>
  <si>
    <t>Bộ xét nghiệm Real-time PCR định lượng virus viêm gan B (HBV). 
- Đặc hiệu: HBV tuýp A - H, kể cả HBV đột biến tiền lõi (âm tính với HBeAg), 100% 
- Giới hạn phát hiện : ≥ 13.9 IU/ml 
- Mẫu đầu vào: Huyết tương, huyết thanh với chất chống đông citrate, heparin hoặc EDTA 
- Kênh màu yêu cầu: FAM, HEX
- Đạt các chứng nhận ISO 13485, CE IVD</t>
  </si>
  <si>
    <t>100 test/ bộ</t>
  </si>
  <si>
    <t>Bộ xét nghiệm IVD định lượng DNA Hepatitis B Virus (HBV) bằng kỹ thuật Real-time PCR</t>
  </si>
  <si>
    <t>GeneProof Hepatitis B Virus (HBV) PCR Kit; HBV/ISEX/100</t>
  </si>
  <si>
    <t>IB2500196814</t>
  </si>
  <si>
    <t>KQ2500196814_2506182215</t>
  </si>
  <si>
    <t>18/6/2025</t>
  </si>
  <si>
    <t>Bệnh viện ĐK Nông nghiệp</t>
  </si>
  <si>
    <t>12 tháng</t>
  </si>
  <si>
    <t>Công ty cổ phần Vật tư khoa học BIOMEDIC</t>
  </si>
  <si>
    <t>Bổ sung mới</t>
  </si>
  <si>
    <t>Quanstudio 5 dx- Therrmo Fisher/Applied Biosystem</t>
  </si>
  <si>
    <t/>
  </si>
  <si>
    <t>Sinh phẩm xét nghiệm Real time PCR phát hiện BK/JC Virus</t>
  </si>
  <si>
    <t>- Bộ xét nghiệm Real-time PCR định tính và định lượng BKV và JCV 
- Giới hạn phát hiện: ≥ 200 IU/ml với BKV và ≥ 22 IU/ml với JCV 
- Mẫu đầu vào: dịch não tủy (CSF), huyết tương, nước tiểu, máu toàn phẩn 
- Thành phần: MasterMix sẵn sàng sử dụng, 4 Chất hiệu chuẩn ở 4 nồng độ và Chứng Nội chuẩn 
-Đạt các chứng nhận ISO 13485, CE IVD</t>
  </si>
  <si>
    <t>Kit phát hiện BK/JC virus bằng kỹ thuật Real-time PCR</t>
  </si>
  <si>
    <t>GeneProof BK/JC Virus (BK/JC) PCR Kit; BKJC/ISEX/100</t>
  </si>
  <si>
    <t>IB2500034777</t>
  </si>
  <si>
    <t>KQ2500034777_2503171526</t>
  </si>
  <si>
    <t>18/3/2025</t>
  </si>
  <si>
    <t>Bệnh viện Nhi Trung ương</t>
  </si>
  <si>
    <t>24 tháng</t>
  </si>
  <si>
    <t xml:space="preserve">Hoá chất xét nghiệm sinh học phân tử định lượng nhanh RNA của Virus Viêm gan C </t>
  </si>
  <si>
    <t>Hóa chất xét nghiệm sử dụng để định lượng nhanh RNA của Virus Viêm gan C (HCV) 
- Tích hợp chất chứng trong bộ hóa chất xét nghiệm PCR để định lượng RNA của virus HCV và kiểm soát sự có mặt của chất ức chế trong phản ứng RT và PCR
- Tích hợp tách chiết mẫu tự động trong bộ hóa chất xét nghiệm.
- Vùng gene đích: HCV RNA genotypes 1-6
- Loại mẫu: tối thiểu gồm mẫu huyết thanh hoặc huyết tương có chất chống đông EDTA
- Thời gian trả kết quả: ≤ 105 phút 
- Dải tuyến tính: trong khoảng 10 IU/mL - 100,000,000 IU/mL
- Giới hạn định lượng dưới ≥ 10 IU/ml
- Độ đặc hiệu: 100%</t>
  </si>
  <si>
    <t>Hộp 10 test</t>
  </si>
  <si>
    <t>Bộ xét nghiệm định lượng RNA virus viêm gan C</t>
  </si>
  <si>
    <t>Xpert HCV Viral Load
Kí hiệu: GXHCV-VL-CE-10</t>
  </si>
  <si>
    <t>IB2500026073</t>
  </si>
  <si>
    <t>KQ2500026073_2504021411</t>
  </si>
  <si>
    <t>02/4/2025</t>
  </si>
  <si>
    <t>Bệnh viện Bệnh nhiệt đới TW</t>
  </si>
  <si>
    <t>Công ty TNHH Thiết bị Minh Tâm</t>
  </si>
  <si>
    <t>GeneXpert</t>
  </si>
  <si>
    <t>Máy BV</t>
  </si>
  <si>
    <t>Hóa chất xét nghiệm sinh học phân tử định lượng DNA của Virus Viêm gan B</t>
  </si>
  <si>
    <t>Hóa chất xét nghiệm sử dụng để định lượng DNA của Virus Viêm gan B (HBV)
- Tích hợp tối thiểu 2 chất chứng trong bộ hóa chất xét nghiệm để định lượng DNA của virus HBV và kiểm soát có chất ức chế phản ứng PCR.
- Tích hợp tách chiết mẫu tự động trong bộ hóa chất xét nghiệm
- Vùng gene đích: HBV DNA genotypes A-H
- Loại mẫu: tối thiểu gồm huyết thanh hoặc huyết tương có chất chống đông EDTA
- Thời gian trả kết quả: tối đa ≤ 65 phút 
-  Dải tuyến tính: trong khoảng 10 IU/mL - 100,000,000 IU/mL
- Giới hạn định lượng dưới ≥ 10 IU/ml
- Độ đặc hiệu: 100%</t>
  </si>
  <si>
    <t>Bộ xét nghiệm định lượng DNA virus viêm gan B</t>
  </si>
  <si>
    <t>Xpert HBV Viral Load
Kí hiệu: GXHBV-VL-CE-10</t>
  </si>
  <si>
    <t>Bộ xét nghiệm định tính DNA/RNA của 26 vi khuẩn, 7 nấm men, 10 gen kháng thuốc</t>
  </si>
  <si>
    <t>Xét nghiệm axit nucleic đa mồi nhằm mục đích phát hiện và xác định đồng thời axit nucleic của vi khuẩn và nấm men cũng như các yếu tố di truyền chọn lọc liên quan đến tính kháng kháng sinh, được thực hiện trực tiếp trên các mẫu cấy máu được xác dịnh là dương tính bởi hệ thống cấy máu theo dõi liên tục. 
Túi hóa chất là một hệ thống khép kín sử dụng một lần lưu trữ tất cả các thuốc thử cần thiết. Thực hiện quy trình PCR lồng đa mồi, có thể phát hiện 43 tác nhân gây bệnh gồm Vi khuẩn, nấm men và gen kháng kháng sinh
Độ nhạy: ≥99%
Độ đặc hiệu: ≥99.8%
Hộp hóa chất được bảo quản ở nhiệt độ từ 15-25°C</t>
  </si>
  <si>
    <t>Hộp 30 test</t>
  </si>
  <si>
    <t>BioFire BCID2 PANEL/ RFIT-ASY-0147</t>
  </si>
  <si>
    <t>Công ty Việt Ba</t>
  </si>
  <si>
    <t>BIOFIRE® FILMARRAY® TORCH</t>
  </si>
  <si>
    <t>Công ty cổ phần Thiết bị Việt Ba</t>
  </si>
  <si>
    <t>Bộ xét nghiệm Real-time PCR định tính chẩn đoán và định type virus HPV chủng nguy cơ cao:  16, 18, 31, 45; HR1 (33, 52, 58); HR2 (35, 39, 51, 56, 59, 66 và 68) trên hệ thống tự động</t>
  </si>
  <si>
    <t>Bộ xét nghiệm khuếch đại axit nucleic real time định tính và phát hiệm ADN của 14 type virus HPV nguy cơ cao: Phát hiện và định type của HPV nguy cơ cao 16, 18, 31, 45; Phát hiện nhóm HPV nguy cơ cao HR1 (33, 52, 58); Phát hiện nhóm HPV nguy cơ cao HR2, các type không thuộc nhóm vắc-xin (35, 39, 51, 56, 59, 66 và 68).
Thành phần: 
HPV PLUS PCR Mix
Hiệu suất: ≥96% cho HPV16–31; ≥88% cho HPV ; ≥93% cho HPV HR2; ≥95% cho HPV18–45.
Quy cách: ≥8 ống x 280 µL (≥96 test)
Sử dụng cho mẫu tách chiết từ 200µL trên máy sinh học phân tử tự động hoàn toàn
Kit đã bao gồm chứng nội nội sinh.</t>
  </si>
  <si>
    <t>Hộp (96 test)</t>
  </si>
  <si>
    <t>HPV PLUS ELITe MGB® Kit</t>
  </si>
  <si>
    <t>Công ty TNHH Vạn Niên</t>
  </si>
  <si>
    <t>Tham khảo giá</t>
  </si>
  <si>
    <t xml:space="preserve">Thay tên và TSKT theo yêu cầu </t>
  </si>
  <si>
    <t>Hóa chất dùng cho máy xét nghiệm sinh học phân tử phát hiện đa tác nhân virus gây nhiễm trùng đường hô hấp</t>
  </si>
  <si>
    <t>- Bộ kit real-time PCR phát hiện đồng thời các tác nhân: Adenovirus, Enterovirus, MPV, PIV1, PIV2, PIV3, PIV4
- Loại mẫu bệnh phẩm: Dịch ngoáy tỵ hầu, Dịch hút tỵ hầu, Dịch rửa phế quản</t>
  </si>
  <si>
    <t>Hộp 100 test</t>
  </si>
  <si>
    <t>Bộ kit real-time PCR phát hiện đa tác nhân gây nhiễm trùng đường hô hấp</t>
  </si>
  <si>
    <r>
      <t>Allplex</t>
    </r>
    <r>
      <rPr>
        <vertAlign val="superscript"/>
        <sz val="1"/>
        <color theme="1"/>
        <rFont val="Times New Roman"/>
        <family val="1"/>
      </rPr>
      <t>TM</t>
    </r>
    <r>
      <rPr>
        <sz val="1"/>
        <color theme="1"/>
        <rFont val="Times New Roman"/>
        <family val="1"/>
      </rPr>
      <t xml:space="preserve"> Respiratory Panel 2; RP9802X</t>
    </r>
  </si>
  <si>
    <t>IB2400618592</t>
  </si>
  <si>
    <t>KQ2400618592_2504091536</t>
  </si>
  <si>
    <t>09/4/2025</t>
  </si>
  <si>
    <t>Bệnh viện Trẻ em</t>
  </si>
  <si>
    <t>Máy Realtime PCR Máy CFX96 Opus</t>
  </si>
  <si>
    <t>Bộ hóa chất tách chiết DNA/RNA từ vi khuẩn, virus trên hệ thống tự động</t>
  </si>
  <si>
    <t>Dạng kit tinh sạch tự động theo công nghệ hạt silica từ. 
- Mẫu đầu vào: mẫu phết cổ tử cung, âm đạo, mẫu phết mũi, họng, đờm, dịch rửa phế quản, nước tiểu, huyết thanh, huyết tương,.... 
- Quy trình bao gồm 4 bước: ly giải, liên kết, rửa và dung giải 
- Thành phần bao gồm cartridge, bọc thanh từ (magnetic cover), enzyme Proteinase K và đệm PEB. 
- Có thể tách 1 mẫu (cartridge)/ lần 
- Thể tích mẫu đầu vào: 200 ~ 400 μl 
- Thời gian tách: 20-35 phút 
- Bảo quản 15-30°C 
- Tiêu chuẩn chất lượng: ISO hoặc CE hoặc tương đương</t>
  </si>
  <si>
    <t>432 test/bộ</t>
  </si>
  <si>
    <t>Hóa chất tách chiết tự động DNA/RNA</t>
  </si>
  <si>
    <t>PANAMAX™ Viral DNA/RNA Extraction Kit; PNAK-1002</t>
  </si>
  <si>
    <t>IB2500005560</t>
  </si>
  <si>
    <t>KQ2500005560_2506171450</t>
  </si>
  <si>
    <t>19/6/2025</t>
  </si>
  <si>
    <t>Bệnh viện Trường Đại học Y - Dược Huế</t>
  </si>
  <si>
    <t>Panamax 48- Panagen</t>
  </si>
  <si>
    <t>Kít phát hiện Meningitidis</t>
  </si>
  <si>
    <t>Sử dụng cho xét nghiệm Realtime-PCR
Bộ xét nghiệm IVD phát hiện và phân biệt Neisseria meningitidis, Haemophilus influenzae và Streptococcus pneumoniae bằng kỹ thuật Real-time PCR
Tiêu chuẩn chất lượng: CE IVD hoặc ISO hoặc tương đương
Nguồn mẫu: Dịch não tủy.
Độ nhạy ≥ 1000 GE/ml
Đóng gói ≥ 50 test/ hộp</t>
  </si>
  <si>
    <t>NHS Meningitidis Real-TM; B25-50FRT</t>
  </si>
  <si>
    <t>Hóa chất phát hiện đa tác nhân virus gây nhiễm trùng đường hô hấp bằng kỹ thuật sinh học phân tử</t>
  </si>
  <si>
    <t>- Bộ kit real-time PCR phát hiện đồng thời các tác nhân: Adenovirus, Enterovirus, MPV, PIV1, PIV2, PIV3, PIV4
 - Loại mẫu bệnh phẩm: Dịch ngoáy tỵ hầu, Dịch hút tỵ hầu, Dịch rửa phế quản</t>
  </si>
  <si>
    <t>Hóa chất PCR phát hiện 7 tác nhân gây bệnh đường hô hấp - Panel 2</t>
  </si>
  <si>
    <t>Allplex™ Respiratory  Panel 2; RP9802X</t>
  </si>
  <si>
    <t>IB2500047377</t>
  </si>
  <si>
    <t>KQ2500047377_2506111044</t>
  </si>
  <si>
    <t>11/6/2025</t>
  </si>
  <si>
    <t>Bệnh viện Đại học Y Dược Thành phố Hồ Chí Minh</t>
  </si>
  <si>
    <t>19 tháng</t>
  </si>
  <si>
    <t>Hóa chất dùng cho máy xét nghiệm sinh học phân tử phát hiện đa tác nhân virus gây viêm màng não</t>
  </si>
  <si>
    <t>- Bộ kit real-time PCR phát hiện đồng thời các tác nhân: HSV1, VZV, CMV, HHV7, HSV2, EBV, HHV6
 - Loại mẫu bệnh phẩm: Dịch não tủy (CSF)</t>
  </si>
  <si>
    <t>Bộ kit real-time PCR phát hiện đa tác nhân gây viêm màng não</t>
  </si>
  <si>
    <t>AllplexTM Meningitis-V1 Assay; MG9700X</t>
  </si>
  <si>
    <t>Hóa chất dùng cho máy xét nghiệm sinh học phân tử phát hiện đa tác nhân vi khuẩn gây viêm màng não</t>
  </si>
  <si>
    <t>- Bộ kit real-time PCR phát hiện đồng thời các tác nhân: H.influenzae, S.pneumoniae, L. monocytogenes, N. meningitidis, GBS, E.coli K1
 - Loại mẫu bệnh phẩm: Dịch não tủy (CSF)</t>
  </si>
  <si>
    <t>Hóa chất PCR phát hiện 6 tác nhân gây viêm màng não</t>
  </si>
  <si>
    <t>Allplex™ Meningitis-B  Assay; MG9600X</t>
  </si>
  <si>
    <t>Kít tách chiết Acid Nucleic</t>
  </si>
  <si>
    <t>Bộ kit tách chiết axit nucleic dạng đĩa cho máy tách chiết tự động
- Mẫu đầu vào: mẫu mô, huyết thanh, huyết tương, dịch ngoáy tỵ hầu, dịch hút tỵ hầu, rửa phế quản phế nang (BAL), nước tiểu, phân, phết trực tràng, đờm, máu toàn phần, phết sinh dục (âm đạo, cổ tử cung, niệu đạo), LBC, dịch não tủy (CSF), nước bọt
- Thành phần: 
+ Đĩa tách chiết: ≥6 chiếc
+ Proteinase K: ≥1 x 75 mg
+ Proteinase Buffer: ≥1 X 3 mL
+ Mixing Sleeves: ≥12 chiếc</t>
  </si>
  <si>
    <t>Hộp 96 test</t>
  </si>
  <si>
    <t>Hóa chất tách chiết DNA/RNA dùng cho máy tách chiết tự động</t>
  </si>
  <si>
    <t>STARMag 96 ProPrep; EX00009P</t>
  </si>
  <si>
    <t>Không dự thầu</t>
  </si>
  <si>
    <t>Máy tách chiết Seeprep</t>
  </si>
  <si>
    <t>Kiểm chuẩn virus HPV chủng nguy cơ cao dương tính</t>
  </si>
  <si>
    <t>Mẫu kiểm chứng dương tính trong các xét nghiệm khuếch đại axit nucleic định tính để phát hiện DNA của Virus Papilloma ở người 14 loại có nguy cơ cao. 
Thành phần: HPV PLUS Positive Control
Thời gian lưu kết quả: ≥15 ngày/lần 
Quy cách: ≥ 3 x 160 µL - tương đương ≥12 lần phân tích</t>
  </si>
  <si>
    <t>Hộp (3 x 160 µL)</t>
  </si>
  <si>
    <t>µL</t>
  </si>
  <si>
    <t>HPV PLUS- ELITe Positive Control</t>
  </si>
  <si>
    <t>Hóa chất dùng cho máy xét nghiệm sinh học phân tử phát hiện đa tác nhân vi khuẩn gây nhiễm trùng đường tiêu hóa</t>
  </si>
  <si>
    <t>- Bộ kit real-time PCR phát hiện đồng thời các tác nhân: Campylobacter spp., Clostridium difficile toxin B, Yersinia enterocolitica, Shigella spp./EIEC, Vibrio spp., Salmonella spp., Aeromonas spp.
 - Loại mẫu bệnh phẩm: Phân</t>
  </si>
  <si>
    <t>Allplex™ GI- Bacteria(I) Assay; GI9801X</t>
  </si>
  <si>
    <t>IB2400543055</t>
  </si>
  <si>
    <t>KQ2400543055_250271329</t>
  </si>
  <si>
    <t>27/2/2025</t>
  </si>
  <si>
    <t>Bệnh viện nội tiết Trung ương</t>
  </si>
  <si>
    <t>CÔNG TY TNHH THIẾT BỊ KHOA HỌC KỸ THUẬT VIỆT HUY</t>
  </si>
  <si>
    <t>Hóa chất dùng cho máy xét nghiệm sinh học phân tử phát hiện đa tác nhân vi khuẩn gây nhiễm trùng đường hô hấp</t>
  </si>
  <si>
    <t>- Bộ kit real-time PCR phát hiện đồng thời các tác nhân: M.pneumoniae, C.pneumoniae, L.pneumoniae, S.pneumoniae, H.influenzae, B.pertussis, B.parapertussis
 - Loại mẫu bệnh phẩm: Dịch ngoáy tỵ hầu, Dịch hút tỵ hầu, Dịch rửa phế quản , Đờm</t>
  </si>
  <si>
    <t>Hóa chất PCR  phát hiện 7 tác nhân gây bệnh đường hô hấp - Panel 4</t>
  </si>
  <si>
    <t>Allplex™ Respiratory  Panel 4; RP9803X</t>
  </si>
  <si>
    <t>Công ty TNHH Thiết bị y tế Phương Đông</t>
  </si>
  <si>
    <t>Bộ xét nghiệm bán định lượng DNA của 15 vi khuẩn và định tính DNA/RNA của 3 vi khuẩn, 9 vi rút, 7 gen kháng thuốc</t>
  </si>
  <si>
    <t>Xét nghiệm axit nucleic đa mồi được thiết kế có thể phát hiện và xác định đồng thời axit nucleic của virus và vi khuẩn đường hô hấp, cũng như các gen kháng kháng sinh được lựa chọn trong các mẫu đờm hoặc các mẫu dịch phế quản phế nang (BAL hoặc mini BAL) thu được từ các cá nhân nghi ngờ nhiễm khuẩn đường hô hấp dưới.
Túi hóa chất là một hệ thống khép kín sử dụng một lần, lưu trữ tất cả các thuốc thử cần thiết. Thực hiện quy trình PCR lồng đa mồi, có thể phát hiện ≥34 tác nhân gây bệnh gồm Vi khuẩn, Virus và gen kháng kháng sinh
Độ nhạy: ≥96%
Độ đặc hiệu: ≥97%
Hộp hóa chất được bảo quản ở nhiệt độ từ 15-25°C</t>
  </si>
  <si>
    <t>30 test/ hộp</t>
  </si>
  <si>
    <t>test</t>
  </si>
  <si>
    <t>Panel chẩn đoán bệnh nhiễm khuẩn đường hô hấp dưới (PN Plus)</t>
  </si>
  <si>
    <t>FilmArray Pneumonia Panel plus (Pneumoplus); RFIT-ASY-0143</t>
  </si>
  <si>
    <t>IB2400397074</t>
  </si>
  <si>
    <t>85/QĐ-BVNĐ1</t>
  </si>
  <si>
    <t>16/01/2025</t>
  </si>
  <si>
    <t>Bệnh viện Nhi đồng 1</t>
  </si>
  <si>
    <t>FilmArray Pneumonia Panel plus (Pneumoplus)</t>
  </si>
  <si>
    <r>
      <t xml:space="preserve">Bộ xét nghiệm định lượng virus Viêm gan B </t>
    </r>
    <r>
      <rPr>
        <sz val="9"/>
        <color rgb="FFFF0000"/>
        <rFont val="Times New Roman"/>
        <family val="1"/>
      </rPr>
      <t>trên hệ thống tự động</t>
    </r>
  </si>
  <si>
    <t>HBV Kit để phát hiện và định lượng DNA của Vi-rút Viêm gan B (HBV). Xét nghiệm có thể phát hiện HBV thuộc các kiểu gen A, B, C, D, E, F, G, H, I và RF.
LoD: ≤9 IU/mL (≤38 copies/mL) mẫu huyết thanh, huyết tương 
Độ đặc hiệu: ≥97%
Sử dụng cho mẫu tách chiết từ 200uL trên máy sinh học phân tử tự động hoàn toàn
Đã bao gồm chất chuẩn, chứng dương và chứng nội</t>
  </si>
  <si>
    <t>Hộp
 (96 test)</t>
  </si>
  <si>
    <t>Bộ xét nghiệm định lượng virus Viêm gan B</t>
  </si>
  <si>
    <t>HBV ELITe MGB® Kit; RTK602ING</t>
  </si>
  <si>
    <t>IB2400319577</t>
  </si>
  <si>
    <t>1766/QĐ-BVTN</t>
  </si>
  <si>
    <t>05/12/2024</t>
  </si>
  <si>
    <t>Bệnh viện Thống Nhất</t>
  </si>
  <si>
    <t>ELITe InGenius</t>
  </si>
  <si>
    <t xml:space="preserve">HBV ELITe MGB® Kit </t>
  </si>
  <si>
    <r>
      <t xml:space="preserve">Bộ xét nghiệm định lượng virus Viêm gan C </t>
    </r>
    <r>
      <rPr>
        <sz val="9"/>
        <color rgb="FFFF0000"/>
        <rFont val="Times New Roman"/>
        <family val="1"/>
      </rPr>
      <t>trên hệ thống tự động</t>
    </r>
  </si>
  <si>
    <t>Xét nghiệm có thể phát hiện và định lượng RNA của HCV thuộc kiểu gen 1,2,3,4,5,6.
LoD: ≤26 IU/mL (≤11 copies/mL) mẫu huyết thanh, huyết tương
Độ đặc hiệu: 100%
Sử dụng cho mẫu tách chiết từ 600µL - 1000 µL trên máy sinh học phân tử tự động hoàn toàn
Đã bao gồm chất chuẩn, chứng dương và chứng nội</t>
  </si>
  <si>
    <t>Kit định lượng HCV bằng qPCR tự động</t>
  </si>
  <si>
    <t>HCV ELITe MGB® Kit; RTK601ING</t>
  </si>
  <si>
    <t>IB2500098507</t>
  </si>
  <si>
    <t>KQ2500098507_2505271345</t>
  </si>
  <si>
    <t>27/5/2025</t>
  </si>
  <si>
    <t>Bệnh viện ĐK Sơn Tây</t>
  </si>
  <si>
    <t>HCV ELITe MGB® Kit</t>
  </si>
  <si>
    <r>
      <t xml:space="preserve">Bộ xét nghiệm chẩn đoán virus Epstein Barr (EBV) </t>
    </r>
    <r>
      <rPr>
        <sz val="9"/>
        <color rgb="FFFF0000"/>
        <rFont val="Times New Roman"/>
        <family val="1"/>
      </rPr>
      <t>trên hệ thống tự động</t>
    </r>
  </si>
  <si>
    <t>Bộ xét nghiệm định tính và định lượng DNA của Epstein-Barr herpesvirus (EBV) người từ DNA tách chiết từ máu toàn phần trong EDTA, huyết tương thu nhận trong EDTA và dịch não tủy. 
Thành phần: EBV Q - PCR Mix
LoD: mẫu máu toàn phần trong EDTA: ≤104 IU/mL; mẫu huyết tương trong EDTA: ≤124 IU/mL
Độ nhạy: ≥99%
Độ đặc hiệu: ≥96%
Sử dụng cho mẫu tách chiết từ 200uL, 600µL - 1000 µL trên máy sinh học phân tử tự động hoàn toàn</t>
  </si>
  <si>
    <t>Kít xét nghiệm phát hiện Bộ kit chẩn đoán virus Epstein Barr (EBV) bằng phương pháp RealtimePCR</t>
  </si>
  <si>
    <t>EBV ELITe MGB® Kit; RTS020PLD</t>
  </si>
  <si>
    <t>IB2300393545</t>
  </si>
  <si>
    <t>3577/QĐ-VĐ</t>
  </si>
  <si>
    <t>12/8/2024</t>
  </si>
  <si>
    <t>Bệnh viện hữu nghị Việt Đức</t>
  </si>
  <si>
    <t>EBV ELITe MGB® Kit</t>
  </si>
  <si>
    <t>Kiểm chuẩn virus Epstein Barr (EBV) dương tính</t>
  </si>
  <si>
    <t xml:space="preserve">Mẫu chứng dương cho phản ứng khuếch đại nucleic acids để phát hiện DNA của virus Epstein-Barr (EBV) ở người, sử dụng với EBV Kit.
Thành phần: dung dịch plasmid ổn định. Plasmid chứa vùng gen mã hóa cho EBNA-1 của EBV. 
Thời gian lưu kết quả: ≥15 ngày/lần </t>
  </si>
  <si>
    <t>Hộp
 (2 x 160 µL)</t>
  </si>
  <si>
    <t>EBV ELITe Positive Control; CTR020PLD</t>
  </si>
  <si>
    <t>Bệnh viện Hữu Nghị Việt Đức</t>
  </si>
  <si>
    <t>EBV ELITe Positive Control</t>
  </si>
  <si>
    <t>Chất chuẩn virus Epstein Barr (EBV)</t>
  </si>
  <si>
    <t xml:space="preserve">Chất chuẩn đã biết nồng độ DNA trong xét nghiệm phát hiện và định lượng DNA của virus herpes ở người Epstein-Barr (EBV). 
Thành phần: 4 dung dịch plasmid ổn định đã biết nồng độ EBV Q - PCR Standard. Plasmid chứa vùng gen mã hóa cho EBNA-1 của EBV. 
Thời gian lưu kết quả: ≥60 ngày/lần </t>
  </si>
  <si>
    <t>Hộp
 (8x 200 µL)</t>
  </si>
  <si>
    <t>Chất chuẩn  virus Epstein Barr (EBV)</t>
  </si>
  <si>
    <t>EBV ELITe Standard; STD020PLD</t>
  </si>
  <si>
    <t>EBV ELITe Standard</t>
  </si>
  <si>
    <r>
      <t xml:space="preserve">Bộ xét nghiệm chẩn đoán Cytomegalovirus (CMV) </t>
    </r>
    <r>
      <rPr>
        <sz val="9"/>
        <color rgb="FFFF0000"/>
        <rFont val="Times New Roman"/>
        <family val="1"/>
      </rPr>
      <t>trên hệ thống tự động</t>
    </r>
  </si>
  <si>
    <t>Kit phát hiện và định lượng DNA của Cytomegalovirus (CMV) người trong DNA tách chiết từ máu toàn phần, huyết tương thu nhận trong EDTA, dịch não tủy, nước tiểu, phết niêm mạc miệng, nước ối và dịch rửa phế quản phế nang (BAL)/ dịch hút phế quản (BA).
Thành phần: CMV Q - PCR Mix
LoD: mẫu máu toàn phần trong EDTA: ≤109 IU/mL; mẫu huyết tương trong EDTA: ≤88 IU/mL
Độ nhạy: 100%
Độ đặc hiệu: mẫu máu toàn phần: ≥93%; mẫu huyết tương: ≥98%
Sử dụng cho mẫu tách chiết từ 200µL trên máy sinh học phân tử tự động hoàn toàn</t>
  </si>
  <si>
    <t>Bộ kit chẩn đoán Cytomegalovirus (CMV)</t>
  </si>
  <si>
    <t>CMV ELITe MGB® Kit;RTK015PLD</t>
  </si>
  <si>
    <t>CMV ELITe MGB® Kit</t>
  </si>
  <si>
    <t>Kiểm chuẩn Cytomegalovirus (CMV) dương tính</t>
  </si>
  <si>
    <t>Mẫu chứng dương cho phản ứng định tính khuếch đại nucleic acids để phát hiện DNA của Cytomegalovirus (CMV) người, sử dụng với CMV ELITe MGB® Kit.
Thành phần: Mẫu chuẩn dương CMV (CMV-Positive Control), là dung dịch plasmid ổn định. Plasmid chứa vùng khuếch đại exon 4 của gen MIEA của CMV. 
Thời gian lưu kết quả: ≥15 ngày/lần</t>
  </si>
  <si>
    <t>Hộp
 (3 x 160 µL)</t>
  </si>
  <si>
    <t>CMV ELITe Positive Control; CTR015PLD</t>
  </si>
  <si>
    <t>CMV ELITe Positive Control</t>
  </si>
  <si>
    <t>Chất chuẩn Cytomegalovirus (CMV)</t>
  </si>
  <si>
    <t>Bộ hiệu chuẩn số lượng DNA đã biết giá trị trong phản ứng định lượng khuếch đại nucleic acids để phát hiện và định lượng DNA của Cytomegalovirus (CMV) người, sử dụng với CMV ELITe MGB® Kit.
Thành phần: 4 dung dịch plasmid ổn định đã biết nồng độ CMV Q - PCR Standard. Plasmid chứa vùng khuếch đại của exon 4 gen MIEA của CMV. 
Thời gian lưu kết quả: ≥60 ngày/lần</t>
  </si>
  <si>
    <t>CMV ELITe Standard;STD015PLD;ELITechGroup S.p.A</t>
  </si>
  <si>
    <t>CMV ELITe Standard</t>
  </si>
  <si>
    <r>
      <t xml:space="preserve">Bộ xét nghiệm Real-time PCR định tính chẩn đoán virus SARS-CoV-2 và virus cúm </t>
    </r>
    <r>
      <rPr>
        <sz val="9"/>
        <color rgb="FFFF0000"/>
        <rFont val="Times New Roman"/>
        <family val="1"/>
      </rPr>
      <t>trên hệ thống tự động</t>
    </r>
  </si>
  <si>
    <r>
      <t xml:space="preserve">Bộ xét nghiệm phiên mã ngược và khuếch đại axit nucleic định tính đa tác nhân để phát hiện và xác định RNA của Severe Acute Respiratory Syndrome Coronavirus 2 (Coronavirus gây hội chứng hô hấp cấp tính nặng SARS-CoV-2, gen ORF8 và ORF1ab), Vi-rút Cúm A (FluA), Vi-rút Cúm B (FluB), Vi-rút Hợp bào Hô hấp loại A và loại B (RSV) trong các mẫu bệnh phẩm lâm sàng. 
Thành phần:
CoV-2 PLUS PCR Mix
CoV-2 PLUS RT EnzymeMix
LoD (phết dịch hô hấp): ≥111 gEq / mL (SARS-CoV-2, FluA và RSV) và ≥333 gEq / mL (FluB)
Độ nhạy: 100% (SARS-CoV-2, FluA) và </t>
    </r>
    <r>
      <rPr>
        <sz val="9"/>
        <color theme="1"/>
        <rFont val="Calibri"/>
        <family val="2"/>
      </rPr>
      <t>≥</t>
    </r>
    <r>
      <rPr>
        <sz val="9"/>
        <color theme="1"/>
        <rFont val="Times New Roman"/>
        <family val="1"/>
      </rPr>
      <t>98% (FluB) và ≥96% (RSV)
Độ đặc hiệu: 100% (SARS-CoV-2, FluB và RSV) và ≥98% (FluA)
Sử dụng cho mẫu tách chiết từ 200µL trên máy sinh học phân tử tự động hoàn toàn
Kit đã bao gồm chứng nội</t>
    </r>
  </si>
  <si>
    <t>Bộ kit chẩn đoán virus SARS-CoV2 và virus cúm</t>
  </si>
  <si>
    <t>SARS-CoV-2 Plus ELITe MGB® Kit; RTS180ING</t>
  </si>
  <si>
    <t>Tham khảo giá theo Báo giá của Công ty TNHH Vạn Niên</t>
  </si>
  <si>
    <t>Tham khảo giá trong QĐTT số 55/QĐ-BVĐK của Bệnh viện ĐK tỉnh Tuyên Quang ngày 25/4/2025 (k tìm thấy trên msc)</t>
  </si>
  <si>
    <t>Kiểm chuẩn virus SARS-CoV-2 và virus cúm dương tính</t>
  </si>
  <si>
    <t>Mẫu chứng dương trong các xét nghiệm phiên mã ngược và khuếch đại axit nucleic định tính đa tác nhân để phát hiện RNA của Severe Acute Respiratory Syndrome Coronavirus 2 (Coronavirus gây hội chứng hô hấp cấp tính nặng SARS-CoV-2, gen ORF8 và ORF1ab), Virus cúm A (FluA), Virus cúm B (FluB) và Virus hợp bào hô hấp loại A và loại B (RSV). 
Thành phần: Mẫu chứng dương CoV-2 PLUS Positive Control
Thời gian lưu kết quả: 15 ngày/lần
Hộp: ≥3 ống x ≥160 µL</t>
  </si>
  <si>
    <t>SARS-CoV-2 Plus ELITe Positive Control; CTR180ING</t>
  </si>
  <si>
    <t>Hóa chất tách chiết mẫu 600µL - 1000µL dùng cho máy sinh học phân tử tự động hoàn toàn</t>
  </si>
  <si>
    <t>Hóa chất tách chiết acid nucleic cho mẫu bệnh phẩm từ 600µL - 1000 µL, sử dụng phù hợp cho máy sinh học phân tử tự động hoàn toàn. Quy cách: ≥48 test/hộp.</t>
  </si>
  <si>
    <t>Hộp
 (48 test)</t>
  </si>
  <si>
    <t>Kit tách chiết cho máy tự động</t>
  </si>
  <si>
    <t>ELITe InGenius SP 1000-48T; INT033SP1000</t>
  </si>
  <si>
    <t>ELITe InGenius SP 1000-48T</t>
  </si>
  <si>
    <t>Hóa chất tách chiết mẫu 200 µL dùng cho máy sinh học phân tử tự động hoàn toàn</t>
  </si>
  <si>
    <t>Hóa chất tách chiết acid nucleic cho mẫu bệnh phẩm từ 200 µL, sử dụng phù hợp cho máy sinh học phân tử tự động hoàn toàn. Quy cách: ≥ 48 test/hộp.</t>
  </si>
  <si>
    <t>Kit tách chiết DNA/RNA bằng máy tự động hoàn toàn</t>
  </si>
  <si>
    <t>ELITe InGenius® SP 200; INT032SP200</t>
  </si>
  <si>
    <t>ELITe InGenius® SP 200</t>
  </si>
  <si>
    <t>Bộ vật tư tiêu hao tách chiết dùng cho máy sinh học phân tử tự động hoàn toàn</t>
  </si>
  <si>
    <t>Bộ vật tư tiêu hao tách chiết dùng cho máy sinh học phân tử tự động hoàn toàn. Quy cách: ≥ 48 test/hộp.</t>
  </si>
  <si>
    <t>Bộ vật tư tiêu hao dùng cùng với cartridge tách chiết sử dụng trên máy ELITe InGenius hoặc tương đương</t>
  </si>
  <si>
    <t>ELITe InGenius® SP 200 Consumable Set; INT032CS</t>
  </si>
  <si>
    <t>ELITe InGenius® SP 200 Consumable Set</t>
  </si>
  <si>
    <t>Cassette phản ứng PCR dùng cho máy sinh học phân tử tự động hoàn toàn</t>
  </si>
  <si>
    <t>Cassette phản ứng PCR dùng cho máy sinh học phân tử tự động hoàn toàn. Quy cách: ≥ 192 test/hộp.</t>
  </si>
  <si>
    <t>Hộp
 (192 test)</t>
  </si>
  <si>
    <t>Khay PCR dùng cho phản ứng Real-time PCR</t>
  </si>
  <si>
    <t>ELITe InGenius® PCR Cassette; INT035PCR</t>
  </si>
  <si>
    <t>IB2400231999</t>
  </si>
  <si>
    <t>1132/QĐ-NTP</t>
  </si>
  <si>
    <t>30/9/2024</t>
  </si>
  <si>
    <t>Bệnh viện Nguyễn Tri Phương</t>
  </si>
  <si>
    <t>ELITe InGenius® PCR Cassette</t>
  </si>
  <si>
    <t>Đầu côn có lọc loại 300µL cho bộ tách chiết dùng cho máy sinh học phân tử tự động hoàn toàn</t>
  </si>
  <si>
    <t>Hộp
 (960 cái)</t>
  </si>
  <si>
    <t>cái</t>
  </si>
  <si>
    <t>Đầu côn 300 µl sử dụng trong việc tách chiết</t>
  </si>
  <si>
    <t>Filter Tips 300; TF-350-L-R-S</t>
  </si>
  <si>
    <t>Filter Tips 300</t>
  </si>
  <si>
    <t>Hộp đựng chất thải dùng cho máy sinh học phân tử tự động hoàn toàn</t>
  </si>
  <si>
    <t>Hộp đựng chất thải dùng cho máy sinh học phân tử tự động hoàn toàn. Quy cách: ≥ 20 cái/hộp.</t>
  </si>
  <si>
    <t>Hộp
 (20 cái)</t>
  </si>
  <si>
    <t>Hộp đựng chất thải dùng cho máy ELITe InGenius hoặc tương đương</t>
  </si>
  <si>
    <t>ELITe InGenius® Waste Box; F2102-000</t>
  </si>
  <si>
    <t>ELITe InGenius® Waste Box</t>
  </si>
  <si>
    <t>Chứng nội dùng cho máy sinh học phân tử tự động hoàn toàn</t>
  </si>
  <si>
    <t>Chất nội kiểm dùng cho máy sinh học phân tử tự động hoàn toàn. Quy cách: ≥48 test/hộp.</t>
  </si>
  <si>
    <t>Hóa chất nội kiểm cho quá trình tách chiết</t>
  </si>
  <si>
    <t>CPE - Internal Control; CTRCPE</t>
  </si>
  <si>
    <t>CPE - Internal Control</t>
  </si>
  <si>
    <t>Bộ thu thập, vận chuyển, bảo quản mẫu lâm sàng eNAT™</t>
  </si>
  <si>
    <t>Bộ thu thập, vận chuyển, bảo quản mẫu lâm sàng, ổn định RNA/DNA trong thời gian dài. Dùng cho các mẫu sinh phẩm: dịch phết mũi, hô hấp, dịch phết trực tràng
Thành phần: 
- 1ml dung dịch bảo quản trong ống nắp vặn kích thước 12x80mm 
- 1 que lấy mẫu thông thường
Hộp ≥500 ống</t>
  </si>
  <si>
    <t>Hộp
 (500 ống)</t>
  </si>
  <si>
    <t>ống</t>
  </si>
  <si>
    <t>eNAT™ kit; 608CS01R</t>
  </si>
  <si>
    <t>BS mới</t>
  </si>
  <si>
    <t>Hóa chất, chất thử dùng cho máy định danh vi khuẩn FilmArray Meningitis/Encephalitis (ME) Panel</t>
  </si>
  <si>
    <t>Xét nghiệm axit nucleic đa mồi được thiết kế có thể phát hiện và xác định đồng thời axit nucleic của virus và vi khuẩn và nấm men trực tiếp từ mẫu bệnh phẩm dịch não tủy (CFS) thu được bằng cách chọc dò tủy sống từ những người có dấu hiệu viêm màng não và/hoặc viêm não.
Túi hóa chất là một hệ thống khép kín sử dụng một lần, lưu trữ tất cả các thuốc thử cần thiết. Thực hiện quy trình PCR lồng đa mồi, có thể phát hiện 14 tác nhân gây bệnh gồm Vi khuẩn, Virus và nấm men
Độ nhạy: 94.2%
Độ đặc hiệu: 99.8%
Hộp hóa chất được bảo quản ở nhiệt độ từ 15-25°C</t>
  </si>
  <si>
    <t>Hộp
 (30 test)</t>
  </si>
  <si>
    <t>FilmArray Meningitis/Encephalitis (ME) Panel; RFIT-ASY-0118</t>
  </si>
  <si>
    <t>Hóa chất xét nghiệm sinh học phân tử bán định lượng DNA phức hợp vi khuẩn lao và phát hiện kháng Rifampin</t>
  </si>
  <si>
    <t>-  Hóa chất xét nghiệm sử dụng để phát hiện đồng thời DNA của vi khuẩn lao và vi khuẩn lao kháng Rifampicin.
- Xét nghiệm nằm trong Hướng dẫn Chẩn đoán, điều trị và dự phòng bệnh Lao hoặc các văn bản hướng dẫn tương đương của Bộ Y tế
- Tích hợp chất chứng trong bộ hóa chất xét nghiệm PCR để kiểm soát quá trình phản ứng
- Vùng gene đích: rpoB gene; IS6110 &amp; IS1081
- Loại mẫu: tối thiểu gồm mẫu đờm hoặc cặn đờm
- Thời gian trả kết quả: 
  + tối đa ≤ 70 phút cho mẫu âm tính
  + tối đa ≤ 80 phút cho mẫu dương tính
- Độ nhạy: tối thiểu ≥ 99 % (so với mẫu soi kính dương tính/nuôi cấy dương tính)
- Độ đặc hiệu: tối thiểu ≥ 95%</t>
  </si>
  <si>
    <t>Kit xét nghiệm Mycobacterium tuberculosis định danh và kháng RMP Xpert</t>
  </si>
  <si>
    <t>Xpert MTB/RIF Ultra; GXMTB/RIF-ULTRA-10</t>
  </si>
  <si>
    <t>IB2500034817</t>
  </si>
  <si>
    <t>KQ2500034817_2505230819</t>
  </si>
  <si>
    <t>02/6/2025</t>
  </si>
  <si>
    <t>Bệnh viện Nhi đồng 2</t>
  </si>
  <si>
    <t>Tổng cộng:</t>
  </si>
  <si>
    <t>Tổng số khoản: 44./.</t>
  </si>
  <si>
    <t>Số lượng mới ngày 31.07.2025</t>
  </si>
  <si>
    <t>Thành tiền</t>
  </si>
  <si>
    <t>Số lượng cũ</t>
  </si>
  <si>
    <t>Mô tả chi tiết thông số kỹ thuật</t>
  </si>
  <si>
    <t>DANH MỤC HÓA CHẤT VÀ VẬT TƯ XÉT NGHIỆM SỬ DỤNG 
TẠI KHOA SINH HỌC PHÂN TỬ TẠI BỆNH VIỆN QUÂN Y 103</t>
  </si>
  <si>
    <t>Phụ lục</t>
  </si>
  <si>
    <t>(Kèm theo Thư mời báo giá ngày 04/09/2025 của Bệnh viện Quân 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</si>
</sst>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8"/>
      <color theme="1"/>
      <name val="Times New Roman"/>
      <family val="1"/>
    </font>
    <font>
      <b/>
      <sz val="14"/>
      <color theme="1"/>
      <name val="Times New Roman"/>
      <family val="1"/>
    </font>
    <font>
      <b/>
      <sz val="8"/>
      <color theme="1"/>
      <name val="Times New Roman"/>
      <family val="1"/>
    </font>
    <font>
      <i/>
      <sz val="8"/>
      <color theme="1"/>
      <name val="Times New Roman"/>
      <family val="1"/>
    </font>
    <font>
      <sz val="9"/>
      <color theme="1"/>
      <name val="Times New Roman"/>
      <family val="1"/>
    </font>
    <font>
      <sz val="1"/>
      <color theme="1"/>
      <name val="Times New Roman"/>
      <family val="1"/>
    </font>
    <font>
      <b/>
      <sz val="9"/>
      <color rgb="FFFF0000"/>
      <name val="Times New Roman"/>
      <family val="1"/>
    </font>
    <font>
      <b/>
      <sz val="1"/>
      <color theme="1"/>
      <name val="Times New Roman"/>
      <family val="1"/>
    </font>
    <font>
      <b/>
      <sz val="1"/>
      <color rgb="FFFF0000"/>
      <name val="Times New Roman"/>
      <family val="1"/>
    </font>
    <font>
      <sz val="9"/>
      <name val="Times New Roman"/>
      <family val="1"/>
    </font>
    <font>
      <vertAlign val="superscript"/>
      <sz val="1"/>
      <color theme="1"/>
      <name val="Times New Roman"/>
      <family val="1"/>
    </font>
    <font>
      <sz val="9"/>
      <color rgb="FFFF0000"/>
      <name val="Times New Roman"/>
      <family val="1"/>
    </font>
    <font>
      <sz val="9"/>
      <color theme="1"/>
      <name val="Calibri"/>
      <family val="2"/>
    </font>
    <font>
      <i/>
      <sz val="14"/>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2" fillId="0" borderId="0" xfId="0" applyFont="1" applyAlignment="1">
      <alignment vertical="top" wrapText="1"/>
    </xf>
    <xf numFmtId="0" fontId="2" fillId="0" borderId="0" xfId="0" applyFont="1" applyAlignment="1">
      <alignment horizontal="center" vertical="top" wrapText="1"/>
    </xf>
    <xf numFmtId="0" fontId="6" fillId="0" borderId="0" xfId="0" applyFont="1" applyAlignment="1">
      <alignment horizontal="center" vertical="top" wrapText="1"/>
    </xf>
    <xf numFmtId="0" fontId="7" fillId="0" borderId="0" xfId="0" applyFont="1" applyAlignment="1">
      <alignment horizontal="center" vertical="top" wrapText="1"/>
    </xf>
    <xf numFmtId="0" fontId="7" fillId="0" borderId="0" xfId="0" applyFont="1" applyAlignment="1">
      <alignment vertical="top" wrapText="1"/>
    </xf>
    <xf numFmtId="164" fontId="7" fillId="0" borderId="0" xfId="1" applyNumberFormat="1" applyFont="1" applyAlignment="1">
      <alignment vertical="top" wrapText="1"/>
    </xf>
    <xf numFmtId="164" fontId="6" fillId="0" borderId="0" xfId="1" applyNumberFormat="1" applyFont="1" applyAlignment="1">
      <alignment vertical="top" wrapText="1"/>
    </xf>
    <xf numFmtId="49" fontId="7" fillId="0" borderId="0" xfId="0" applyNumberFormat="1" applyFont="1" applyAlignment="1">
      <alignment horizontal="center" vertical="top" wrapText="1"/>
    </xf>
    <xf numFmtId="0" fontId="4" fillId="0" borderId="0" xfId="0" applyFont="1" applyAlignment="1">
      <alignment horizontal="center" vertical="top" wrapText="1"/>
    </xf>
    <xf numFmtId="0" fontId="8" fillId="2" borderId="1" xfId="0" applyFont="1" applyFill="1" applyBorder="1" applyAlignment="1">
      <alignment horizontal="center" vertical="top" wrapText="1"/>
    </xf>
    <xf numFmtId="0" fontId="9" fillId="2" borderId="1" xfId="0" applyFont="1" applyFill="1" applyBorder="1" applyAlignment="1">
      <alignment horizontal="center" vertical="top" wrapText="1"/>
    </xf>
    <xf numFmtId="0" fontId="10" fillId="2" borderId="1" xfId="0" applyFont="1" applyFill="1" applyBorder="1" applyAlignment="1">
      <alignment horizontal="center" vertical="top" wrapText="1"/>
    </xf>
    <xf numFmtId="164" fontId="10" fillId="2" borderId="1" xfId="1" applyNumberFormat="1" applyFont="1" applyFill="1" applyBorder="1" applyAlignment="1">
      <alignment horizontal="center" vertical="top" wrapText="1"/>
    </xf>
    <xf numFmtId="164" fontId="8" fillId="2" borderId="1" xfId="1" applyNumberFormat="1" applyFont="1" applyFill="1" applyBorder="1" applyAlignment="1">
      <alignment horizontal="center" vertical="top" wrapText="1"/>
    </xf>
    <xf numFmtId="49" fontId="9" fillId="2" borderId="1" xfId="0" applyNumberFormat="1" applyFont="1" applyFill="1" applyBorder="1" applyAlignment="1">
      <alignment horizontal="center" vertical="top" wrapText="1"/>
    </xf>
    <xf numFmtId="0" fontId="2" fillId="0" borderId="0" xfId="0" applyFont="1" applyFill="1" applyAlignment="1">
      <alignmen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164" fontId="7" fillId="0" borderId="1" xfId="1" applyNumberFormat="1" applyFont="1" applyFill="1" applyBorder="1" applyAlignment="1">
      <alignment vertical="top" wrapText="1"/>
    </xf>
    <xf numFmtId="164" fontId="6" fillId="0" borderId="1" xfId="1" applyNumberFormat="1" applyFont="1" applyFill="1" applyBorder="1" applyAlignment="1">
      <alignment vertical="top" wrapText="1"/>
    </xf>
    <xf numFmtId="49" fontId="7" fillId="0" borderId="1" xfId="0" applyNumberFormat="1" applyFont="1" applyFill="1" applyBorder="1" applyAlignment="1">
      <alignment horizontal="center" vertical="top" wrapText="1"/>
    </xf>
    <xf numFmtId="0" fontId="6" fillId="0" borderId="1" xfId="0" applyFont="1" applyBorder="1" applyAlignment="1">
      <alignment vertical="top" wrapText="1"/>
    </xf>
    <xf numFmtId="0" fontId="7" fillId="0" borderId="1" xfId="0" applyFont="1" applyBorder="1" applyAlignment="1">
      <alignment horizontal="center" vertical="top" wrapText="1"/>
    </xf>
    <xf numFmtId="0" fontId="6" fillId="0" borderId="1" xfId="0" applyFont="1" applyBorder="1" applyAlignment="1">
      <alignment horizontal="center" vertical="top" wrapText="1"/>
    </xf>
    <xf numFmtId="0" fontId="7" fillId="0" borderId="1" xfId="0" applyFont="1" applyBorder="1" applyAlignment="1">
      <alignment vertical="top" wrapText="1"/>
    </xf>
    <xf numFmtId="164" fontId="7" fillId="0" borderId="1" xfId="1" applyNumberFormat="1" applyFont="1" applyBorder="1" applyAlignment="1">
      <alignment vertical="top" wrapText="1"/>
    </xf>
    <xf numFmtId="49" fontId="7" fillId="0" borderId="1" xfId="0" applyNumberFormat="1" applyFont="1" applyBorder="1" applyAlignment="1">
      <alignment horizontal="center" vertical="top" wrapText="1"/>
    </xf>
    <xf numFmtId="49" fontId="6" fillId="0" borderId="1" xfId="0" applyNumberFormat="1" applyFont="1" applyFill="1" applyBorder="1" applyAlignment="1">
      <alignment vertical="top" wrapText="1"/>
    </xf>
    <xf numFmtId="0" fontId="11" fillId="0" borderId="1" xfId="0" applyFont="1" applyFill="1" applyBorder="1" applyAlignment="1">
      <alignment vertical="top" wrapText="1"/>
    </xf>
    <xf numFmtId="0" fontId="2" fillId="0" borderId="0" xfId="0" applyFont="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3" fillId="0" borderId="0" xfId="0" applyFont="1" applyAlignment="1">
      <alignment vertical="top"/>
    </xf>
    <xf numFmtId="0" fontId="6" fillId="0" borderId="0" xfId="0" applyFont="1" applyAlignment="1">
      <alignment vertical="top" wrapText="1"/>
    </xf>
    <xf numFmtId="0" fontId="7" fillId="0" borderId="0" xfId="0" applyFont="1" applyBorder="1" applyAlignment="1">
      <alignment vertical="top" wrapText="1"/>
    </xf>
    <xf numFmtId="0" fontId="10" fillId="3" borderId="1"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2" xfId="0" applyFont="1" applyFill="1" applyBorder="1" applyAlignment="1">
      <alignment horizontal="center" vertical="top" wrapText="1"/>
    </xf>
    <xf numFmtId="164" fontId="9" fillId="2" borderId="3" xfId="1" applyNumberFormat="1" applyFont="1" applyFill="1" applyBorder="1" applyAlignment="1">
      <alignment horizontal="center" vertical="top" wrapText="1"/>
    </xf>
    <xf numFmtId="0" fontId="7" fillId="0" borderId="4" xfId="0" applyFont="1" applyFill="1" applyBorder="1" applyAlignment="1">
      <alignment vertical="top" wrapText="1"/>
    </xf>
    <xf numFmtId="0" fontId="7" fillId="0" borderId="7" xfId="0" applyFont="1" applyFill="1" applyBorder="1" applyAlignment="1">
      <alignment vertical="top" wrapText="1"/>
    </xf>
    <xf numFmtId="0" fontId="7" fillId="0" borderId="2" xfId="0" applyFont="1" applyFill="1" applyBorder="1" applyAlignment="1">
      <alignment vertical="top" wrapText="1"/>
    </xf>
    <xf numFmtId="164" fontId="7" fillId="0" borderId="3" xfId="1" applyNumberFormat="1" applyFont="1" applyFill="1" applyBorder="1" applyAlignment="1">
      <alignment vertical="top" wrapText="1"/>
    </xf>
    <xf numFmtId="0" fontId="7" fillId="0" borderId="4" xfId="0" applyFont="1" applyBorder="1" applyAlignment="1">
      <alignment vertical="top" wrapText="1"/>
    </xf>
    <xf numFmtId="0" fontId="7" fillId="0" borderId="7" xfId="0" applyFont="1" applyBorder="1" applyAlignment="1">
      <alignment vertical="top" wrapText="1"/>
    </xf>
    <xf numFmtId="0" fontId="7" fillId="0" borderId="2" xfId="0" applyFont="1" applyBorder="1" applyAlignment="1">
      <alignment vertical="top" wrapText="1"/>
    </xf>
    <xf numFmtId="164" fontId="7" fillId="0" borderId="3" xfId="1" applyNumberFormat="1" applyFont="1" applyBorder="1" applyAlignment="1">
      <alignment vertical="top" wrapText="1"/>
    </xf>
    <xf numFmtId="3" fontId="7" fillId="0" borderId="1" xfId="1" applyNumberFormat="1" applyFont="1" applyBorder="1" applyAlignment="1">
      <alignment vertical="top" wrapText="1"/>
    </xf>
    <xf numFmtId="0" fontId="7" fillId="0" borderId="8" xfId="0" applyFont="1" applyBorder="1" applyAlignment="1">
      <alignment vertical="top" wrapText="1"/>
    </xf>
    <xf numFmtId="0" fontId="7" fillId="0" borderId="8" xfId="0" applyFont="1" applyBorder="1" applyAlignment="1">
      <alignment horizontal="center" vertical="top" wrapText="1"/>
    </xf>
    <xf numFmtId="0" fontId="7" fillId="0" borderId="8" xfId="0" applyFont="1" applyFill="1" applyBorder="1" applyAlignment="1">
      <alignment vertical="top" wrapText="1"/>
    </xf>
    <xf numFmtId="164" fontId="7" fillId="0" borderId="1" xfId="1" applyNumberFormat="1" applyFont="1" applyBorder="1" applyAlignment="1">
      <alignment vertical="center" wrapText="1"/>
    </xf>
    <xf numFmtId="164" fontId="9" fillId="0" borderId="1" xfId="1" applyNumberFormat="1" applyFont="1" applyBorder="1" applyAlignment="1">
      <alignment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7" fillId="0" borderId="0" xfId="0" applyFont="1" applyAlignment="1">
      <alignment vertical="top"/>
    </xf>
    <xf numFmtId="164" fontId="9" fillId="0" borderId="1" xfId="1" applyNumberFormat="1" applyFont="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9" fillId="0" borderId="4" xfId="0" applyFont="1" applyBorder="1" applyAlignment="1">
      <alignment horizontal="center" vertical="top" wrapText="1"/>
    </xf>
    <xf numFmtId="0" fontId="9" fillId="0" borderId="0" xfId="0" applyFont="1" applyAlignment="1">
      <alignment horizontal="center" vertical="top" wrapText="1"/>
    </xf>
    <xf numFmtId="9" fontId="7" fillId="0" borderId="1" xfId="2" applyFont="1" applyFill="1" applyBorder="1" applyAlignment="1">
      <alignment vertical="top" wrapText="1"/>
    </xf>
    <xf numFmtId="164" fontId="7" fillId="0" borderId="1" xfId="0" applyNumberFormat="1" applyFont="1" applyFill="1" applyBorder="1" applyAlignment="1">
      <alignment vertical="top" wrapText="1"/>
    </xf>
    <xf numFmtId="0" fontId="7" fillId="0" borderId="1" xfId="0" applyFont="1" applyFill="1" applyBorder="1" applyAlignment="1">
      <alignment vertical="top"/>
    </xf>
    <xf numFmtId="164" fontId="7" fillId="0" borderId="0" xfId="0" applyNumberFormat="1" applyFont="1" applyFill="1" applyAlignment="1">
      <alignment vertical="top" wrapText="1"/>
    </xf>
    <xf numFmtId="0" fontId="7" fillId="0" borderId="1" xfId="0" applyFont="1" applyBorder="1" applyAlignment="1">
      <alignment vertical="top"/>
    </xf>
    <xf numFmtId="164" fontId="7" fillId="0" borderId="8" xfId="1" applyNumberFormat="1" applyFont="1" applyBorder="1" applyAlignment="1">
      <alignment vertical="top" wrapText="1"/>
    </xf>
    <xf numFmtId="9" fontId="7" fillId="0" borderId="8" xfId="2" applyFont="1" applyFill="1" applyBorder="1" applyAlignment="1">
      <alignment vertical="top" wrapText="1"/>
    </xf>
    <xf numFmtId="164" fontId="7" fillId="0" borderId="8" xfId="0" applyNumberFormat="1" applyFont="1" applyFill="1" applyBorder="1" applyAlignment="1">
      <alignment vertical="top" wrapText="1"/>
    </xf>
    <xf numFmtId="0" fontId="7" fillId="0" borderId="8" xfId="0" applyFont="1" applyBorder="1" applyAlignment="1">
      <alignment vertical="top"/>
    </xf>
    <xf numFmtId="0" fontId="7" fillId="0" borderId="9" xfId="0" applyFont="1" applyFill="1" applyBorder="1" applyAlignment="1">
      <alignment vertical="top" wrapText="1"/>
    </xf>
    <xf numFmtId="0" fontId="7" fillId="0" borderId="1" xfId="0" applyFont="1" applyBorder="1" applyAlignment="1">
      <alignment vertical="center"/>
    </xf>
    <xf numFmtId="164" fontId="7" fillId="0" borderId="1" xfId="0" applyNumberFormat="1" applyFont="1" applyBorder="1" applyAlignment="1">
      <alignment vertical="center" wrapText="1"/>
    </xf>
    <xf numFmtId="0" fontId="3" fillId="0" borderId="0" xfId="0" applyFont="1" applyAlignment="1">
      <alignment horizontal="center" vertical="top"/>
    </xf>
    <xf numFmtId="164" fontId="3" fillId="0" borderId="0" xfId="1" applyNumberFormat="1" applyFont="1" applyAlignment="1">
      <alignment horizontal="center" vertical="top"/>
    </xf>
    <xf numFmtId="0" fontId="4" fillId="0" borderId="0" xfId="0" applyFont="1" applyAlignment="1">
      <alignment horizontal="center" vertical="top"/>
    </xf>
    <xf numFmtId="0" fontId="3" fillId="0" borderId="0" xfId="0" applyFont="1" applyAlignment="1">
      <alignment horizontal="center" vertical="top" wrapText="1"/>
    </xf>
    <xf numFmtId="0" fontId="5" fillId="0" borderId="0" xfId="0" applyFont="1" applyAlignment="1">
      <alignment horizontal="center" vertical="top"/>
    </xf>
    <xf numFmtId="164" fontId="5" fillId="0" borderId="0" xfId="1" applyNumberFormat="1" applyFont="1" applyAlignment="1">
      <alignment horizontal="center" vertical="top"/>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5" fillId="0" borderId="0" xfId="0" applyFont="1" applyAlignment="1">
      <alignment horizontal="center" vertical="top" wrapText="1"/>
    </xf>
  </cellXfs>
  <cellStyles count="3">
    <cellStyle name="Comma" xfId="1" builtinId="3"/>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1012958</xdr:colOff>
      <xdr:row>2</xdr:row>
      <xdr:rowOff>240472</xdr:rowOff>
    </xdr:from>
    <xdr:to>
      <xdr:col>3</xdr:col>
      <xdr:colOff>3121269</xdr:colOff>
      <xdr:row>2</xdr:row>
      <xdr:rowOff>240472</xdr:rowOff>
    </xdr:to>
    <xdr:cxnSp macro="">
      <xdr:nvCxnSpPr>
        <xdr:cNvPr id="2" name="Straight Connector 1">
          <a:extLst>
            <a:ext uri="{FF2B5EF4-FFF2-40B4-BE49-F238E27FC236}">
              <a16:creationId xmlns:a16="http://schemas.microsoft.com/office/drawing/2014/main" id="{2C587CDD-5B4F-439F-BBEF-23A84D1F294C}"/>
            </a:ext>
          </a:extLst>
        </xdr:cNvPr>
        <xdr:cNvCxnSpPr/>
      </xdr:nvCxnSpPr>
      <xdr:spPr>
        <a:xfrm>
          <a:off x="2932612" y="980491"/>
          <a:ext cx="210831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Th&#225;ng%207/3.%20H&#243;a%20ch&#7845;t%20L6.2025_VSV/1.%20DMSHPT_r&#224;%20so&#225;t%20l&#7841;i%20s&#7889;%20l&#432;&#7907;ng_31.7.25%20&#273;&#227;%20so&#225;t%20S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T (2)"/>
    </sheetNames>
    <sheetDataSet>
      <sheetData sheetId="0">
        <row r="1">
          <cell r="C1"/>
          <cell r="D1"/>
          <cell r="E1"/>
          <cell r="F1"/>
          <cell r="G1"/>
          <cell r="H1"/>
          <cell r="I1"/>
          <cell r="J1"/>
          <cell r="K1"/>
        </row>
        <row r="2">
          <cell r="C2"/>
          <cell r="D2"/>
          <cell r="E2"/>
          <cell r="F2"/>
          <cell r="G2"/>
          <cell r="H2"/>
          <cell r="I2"/>
          <cell r="J2"/>
          <cell r="K2"/>
        </row>
        <row r="3">
          <cell r="C3"/>
          <cell r="D3"/>
          <cell r="E3"/>
          <cell r="F3"/>
          <cell r="G3"/>
          <cell r="H3"/>
          <cell r="I3"/>
          <cell r="J3"/>
          <cell r="K3"/>
        </row>
        <row r="4">
          <cell r="C4"/>
          <cell r="D4"/>
        </row>
        <row r="5">
          <cell r="C5" t="str">
            <v>Tên hàng hóa mời thầu</v>
          </cell>
          <cell r="D5" t="str">
            <v>Yêu cầu kỹ thuật</v>
          </cell>
          <cell r="E5" t="str">
            <v>Quy cách tham chiếu</v>
          </cell>
          <cell r="F5" t="str">
            <v>ĐVT</v>
          </cell>
          <cell r="G5" t="str">
            <v>Số lượng sử dụng 2024</v>
          </cell>
          <cell r="H5" t="str">
            <v>Số lượng dự kiến sử dụng trong 12 tháng</v>
          </cell>
          <cell r="I5" t="str">
            <v>Số lượng đã trúng thầu theo QĐ</v>
          </cell>
          <cell r="J5" t="str">
            <v>Dự trù bổ sung của các khoa</v>
          </cell>
          <cell r="K5" t="str">
            <v>Số lượng kế hoạch dự kiến</v>
          </cell>
        </row>
        <row r="6">
          <cell r="C6" t="str">
            <v>Kít định lượng virus CMV</v>
          </cell>
          <cell r="D6" t="str">
            <v xml:space="preserve"> Bộ xét nghiệm IVD định lượng Cytomegalovirus (CMV) bằng kỹ thuật Real-time PCR
- Nguồn mẫu: huyết tương, dịch não tủy, nước ối, tế bào bạch cầu
- Tính năng kỹ thuật: Độ nhạy: Mẫu ít tế bào (huyết tương, dịch não tủy..): ≤ 400 copies/ml; Mẫu nhiều tế bào (máu toàn phần, tế bào bạch cầu, sinh thiết...): 5 CMV DNA copies/10^5 tế bào; độ đặc hiệu: ≥ 99%; khoảng tuyến tính/ định lượng: 500 –10.000.000 copies/ml; dùng 02 loại chứng nội: chứng nội ngoại sinh IC và chứng nội nội sinh IC
- Thành phần: Bộ kit chính: PCR-mix, Polymerase (TaqF), chứng nội IC, chứng dương DNA CMV/human DNA, chứng âm C- và chứng chuẩn DNA calibrator QS
Hộp ≥ 100 test</v>
          </cell>
          <cell r="E6" t="str">
            <v>100 test/Hộp</v>
          </cell>
          <cell r="F6" t="str">
            <v>Test</v>
          </cell>
          <cell r="G6"/>
          <cell r="H6"/>
          <cell r="I6">
            <v>490</v>
          </cell>
          <cell r="J6">
            <v>100</v>
          </cell>
          <cell r="K6">
            <v>100</v>
          </cell>
        </row>
        <row r="7">
          <cell r="C7" t="str">
            <v>Kít định lượng virus HBV</v>
          </cell>
          <cell r="D7" t="str">
            <v>- Bộ xét nghiệm IVD định lượng Hepatitis B Virus (HBV) bằng kỹ thuật Real-time PCR
- Nguồn mẫu: huyết tương.
- Tiêu chuẩn chất lượng: CE-IVD
- Tính năng kỹ thuật:
+ Độ nhạy: ≤ 7 IU/ml, độ đặc hiệu: ≥99%;
+ Khoảng tuyến tính: 7 - 10^8 IU/ml
- Thành phần cung cấp:
+ Bộ kit thuốc thử RT-PCR (đông khô), chứng nội IC, chứng dương nồng độ cao và thấp, standard (mẫu chuẩn) CAL1 và CAL2, chứng âm</v>
          </cell>
          <cell r="E7" t="str">
            <v>96 test/Hộp</v>
          </cell>
          <cell r="F7" t="str">
            <v>Test</v>
          </cell>
          <cell r="G7"/>
          <cell r="H7"/>
          <cell r="I7">
            <v>3430</v>
          </cell>
          <cell r="J7">
            <v>480</v>
          </cell>
          <cell r="K7">
            <v>96</v>
          </cell>
        </row>
        <row r="8">
          <cell r="C8" t="str">
            <v>Kít định lượng virus HCV</v>
          </cell>
          <cell r="D8" t="str">
            <v>- Bộ xét nghiệm IVD định lượng Hepatitis C Virus (HCV) bằng kỹ thuật Real-time PCR
- Loại mẫu: huyết tương.
- Tiêu chuẩn chất lượng: CE-IVD
- Tính năng kỹ thuật:
+ Độ nhạy: ≤13 IU/ml, độ đặc hiệu: ≥99%;
+ Khoảng tuyến tính: 13 - 10^8 IU/ml,
- Thành phần cung cấp:
+ Bộ kit thuốc thử RT-PCR (đông khô), chứng nội IC, chứng dương nồng độ cao và thấp, standard (mẫu chuẩn) CAL1 và CAL2 , chứng âm</v>
          </cell>
          <cell r="E8" t="str">
            <v>96 test/Hộp</v>
          </cell>
          <cell r="F8" t="str">
            <v>Test</v>
          </cell>
          <cell r="G8"/>
          <cell r="H8"/>
          <cell r="I8">
            <v>1470</v>
          </cell>
          <cell r="J8">
            <v>96</v>
          </cell>
          <cell r="K8">
            <v>96</v>
          </cell>
        </row>
        <row r="9">
          <cell r="C9" t="str">
            <v>Kít phát hiện vi khuẩn lao trên máy Realtime PCR</v>
          </cell>
          <cell r="D9" t="str">
            <v>Bộ xét nghiệm IVD định tính phức hợp vi khuẩn lao (Mycobacterium tuberculosi complex) bằng kỹ thuật Real-time PCR 
Loại mẫu: đờm, dịch rửa phế quản/khí quản, mẫu mô, máu toàn phần, dịch não tủy, dịch khớp, nước tiểu, dịch nuôi cấy vi khuẩn.
Tiêu chuẩn chất lượng: CE-IVD
Tính năng kỹ thuật :
 + Độ nhạy: ≥5 CFU/ mẫu
 + Phát hiện phức hợp vi khuẩn lao (MTBC) bao gồm: M.tuberculosis ; M.bovis ; M.africanum; M.microti.
 + Có sử dụng UDG-Enzyme.
 + Gene mục tiêu: IS 6110</v>
          </cell>
          <cell r="E9" t="str">
            <v>50 test/hộp</v>
          </cell>
          <cell r="F9" t="str">
            <v>Test</v>
          </cell>
          <cell r="G9"/>
          <cell r="H9"/>
          <cell r="I9">
            <v>162</v>
          </cell>
          <cell r="J9">
            <v>100</v>
          </cell>
          <cell r="K9">
            <v>50</v>
          </cell>
        </row>
        <row r="10">
          <cell r="C10" t="str">
            <v>Bộ hóa chất tách chiết acid nucleic hệ thống tự động theo công nghệ hạt từ</v>
          </cell>
          <cell r="D10" t="str">
            <v>- Bộ xét nghiệm IVD chỉ định cho quy trình ly trích và tinh sạch DNA/RNA virus trên hệ thống máy tách chiết tự động
- Loại mẫu: huyết tương, huyết thanh, và các loại dịch cơ thể khác.
- Tính năng kỹ thuật: có RNA hỗ trợ tách chiết
- Tiêu chuẩn chất lượng: CE-IVD
- Thành phần cung cấp:
+ Bộ thuốc thử gồm Test, Tip lọc hút mẫu, Bộ giá đỡ đầu Tip, ống đựng mẫu, ống chứa sản phẩm sau tách, RNA hỗ trợ tách chiết.</v>
          </cell>
          <cell r="E10" t="str">
            <v>48 test/Hộp</v>
          </cell>
          <cell r="F10" t="str">
            <v>Test</v>
          </cell>
          <cell r="G10"/>
          <cell r="H10"/>
          <cell r="I10">
            <v>6566</v>
          </cell>
          <cell r="J10">
            <v>240</v>
          </cell>
          <cell r="K10">
            <v>48</v>
          </cell>
        </row>
        <row r="11">
          <cell r="C11" t="str">
            <v>Kít phát hiện và định lượng EBV</v>
          </cell>
          <cell r="D11" t="str">
            <v xml:space="preserve"> Bộ xét nghiệm IVD định lượng Epstein Barr Virus (EBV) bằng kỹ thuật Real-time PCR
- Nguồn mẫu: máu toàn phần, mô, nước tiểu, mẫu phết, mẫu đờm, huyết tương, dịch não tủy.
- Tính năng kỹ thuật: Độ nhạy: ≤200 copies/ml hoặc 5 bản sao EBV DNA/ 10^5 tế bào; Độ đặc hiệu: ≥ 99%; khoảng tuyến tính/ định lượng: 500 – 10.000.0000 EBV DNA copies/ml; gen mục tiêu: LMP-gene; dùng 02 loại chứng nội: chứng nội ngoại sinh IC và chứng nội nội sinh IC
- Thành phần cung cấp: Bộ kit chính: PCR-mix, PCR-buffer, Hot Start DNA Polymerase, TE-buffer, chứng dương C+, chứng âm C-, chứng nội IC và chứng chuẩn Standard QSG</v>
          </cell>
          <cell r="E11" t="str">
            <v>100 test/Hộp</v>
          </cell>
          <cell r="F11" t="str">
            <v>Test</v>
          </cell>
          <cell r="G11"/>
          <cell r="H11"/>
          <cell r="I11">
            <v>196</v>
          </cell>
          <cell r="J11">
            <v>100</v>
          </cell>
          <cell r="K11">
            <v>100</v>
          </cell>
        </row>
        <row r="12">
          <cell r="C12" t="str">
            <v>Bộ hóa chất tách chiết DNA vi khuẩn Lao</v>
          </cell>
          <cell r="D12" t="str">
            <v>Bộ xét nghiệm IVD chỉ định cho quy trình ly trích và tinh sạch DNA/RNA vi khuẩn trên hệ thống máy tách chiết tự động
- Loại mẫu: mẫu đờm, dịch rửa phế quản, mủ (áp xe), máu, các dịch cơ thể khác, nước tiểu, mẫu hô hấp, môi trường nuôi cấy vi khuẩn thể rắn hoặc dạng dung dịch.
- Tính năng kỹ thuật: tách chiết DNA vi khuẩn lao
- Tiêu chuẩn chất lượng: CE-IVD
- Thành phần cung cấp:
+ Bộ thuốc thử gồm Test, Tip lọc hút mẫu, Bộ giá đỡ đầu Tip, ống đựng mẫu, ống chứa sản phẩm sau tách, hóa chất Bufer BL3</v>
          </cell>
          <cell r="E12" t="str">
            <v>48 test/Hộp</v>
          </cell>
          <cell r="F12" t="str">
            <v>Test</v>
          </cell>
          <cell r="G12"/>
          <cell r="H12"/>
          <cell r="I12"/>
          <cell r="J12">
            <v>240</v>
          </cell>
          <cell r="K12">
            <v>48</v>
          </cell>
        </row>
        <row r="13">
          <cell r="C13" t="str">
            <v>Sinh phẩm xét nghiệm Realtime PCR định lượng Hepatitis B Virus</v>
          </cell>
          <cell r="D13" t="str">
            <v>Bộ xét nghiệm Real-time PCR định lượng virus viêm gan B (HBV). 
- Đặc hiệu: HBV tuýp A - H, kể cả HBV đột biến tiền lõi (âm tính với HBeAg), 100% 
- Giới hạn phát hiện : ≥ 13.9 IU/ml 
- Mẫu đầu vào: Huyết tương, huyết thanh với chất chống đông citrate, heparin hoặc EDTA 
- Kênh màu yêu cầu: FAM, HEX
- Đạt các chứng nhận ISO 13485, CE IVD</v>
          </cell>
          <cell r="E13" t="str">
            <v>100 test/ bộ</v>
          </cell>
          <cell r="F13" t="str">
            <v>Test</v>
          </cell>
          <cell r="G13"/>
          <cell r="H13"/>
          <cell r="I13"/>
          <cell r="J13">
            <v>200</v>
          </cell>
          <cell r="K13">
            <v>100</v>
          </cell>
        </row>
        <row r="14">
          <cell r="C14" t="str">
            <v>Sinh phẩm xét nghiệm Real time PCR phát hiện BK/JC Virus</v>
          </cell>
          <cell r="D14" t="str">
            <v>- Bộ xét nghiệm Real-time PCR định tính và định lượng BKV và JCV 
- Giới hạn phát hiện: ≥ 200 IU/ml với BKV và ≥ 22 IU/ml với JCV 
- Mẫu đầu vào: dịch não tủy (CSF), huyết tương, nước tiểu, máu toàn phẩn 
- Thành phần: MasterMix sẵn sàng sử dụng, 4 Chất hiệu chuẩn ở 4 nồng độ và Chứng Nội chuẩn 
-Đạt các chứng nhận ISO 13485, CE IVD</v>
          </cell>
          <cell r="E14" t="str">
            <v>100 test/ bộ</v>
          </cell>
          <cell r="F14" t="str">
            <v>Test</v>
          </cell>
          <cell r="G14"/>
          <cell r="H14"/>
          <cell r="I14"/>
          <cell r="J14">
            <v>600</v>
          </cell>
          <cell r="K14">
            <v>600</v>
          </cell>
        </row>
        <row r="15">
          <cell r="C15" t="str">
            <v xml:space="preserve">Hoá chất xét nghiệm sinh học phân tử định lượng nhanh RNA của Virus Viêm gan C </v>
          </cell>
          <cell r="D15" t="str">
            <v>Hóa chất xét nghiệm sử dụng để định lượng nhanh RNA của Virus Viêm gan C (HCV) 
- Tích hợp chất chứng trong bộ hóa chất xét nghiệm PCR để định lượng RNA của virus HCV và kiểm soát sự có mặt của chất ức chế trong phản ứng RT và PCR
- Tích hợp tách chiết mẫu tự động trong bộ hóa chất xét nghiệm.
- Vùng gene đích: HCV RNA genotypes 1-6
- Loại mẫu: tối thiểu gồm mẫu huyết thanh hoặc huyết tương có chất chống đông EDTA
- Thời gian trả kết quả: ≤ 105 phút 
- Dải tuyến tính: trong khoảng 10 IU/mL - 100,000,000 IU/mL
- Giới hạn định lượng dưới ≥ 10 IU/ml
- Độ đặc hiệu: 100%</v>
          </cell>
          <cell r="E15" t="str">
            <v>Hộp 10 test</v>
          </cell>
          <cell r="F15" t="str">
            <v>Test</v>
          </cell>
          <cell r="G15"/>
          <cell r="H15"/>
          <cell r="I15"/>
          <cell r="J15">
            <v>200</v>
          </cell>
          <cell r="K15">
            <v>200</v>
          </cell>
        </row>
        <row r="16">
          <cell r="C16" t="str">
            <v>Hóa chất xét nghiệm sinh học phân tử định lượng DNA của Virus Viêm gan B</v>
          </cell>
          <cell r="D16" t="str">
            <v>Hóa chất xét nghiệm sử dụng để định lượng DNA của Virus Viêm gan B (HBV)
- Tích hợp tối thiểu 2 chất chứng trong bộ hóa chất xét nghiệm để định lượng DNA của virus HBV và kiểm soát có chất ức chế phản ứng PCR.
- Tích hợp tách chiết mẫu tự động trong bộ hóa chất xét nghiệm
- Vùng gene đích: HBV DNA genotypes A-H
- Loại mẫu: tối thiểu gồm huyết thanh hoặc huyết tương có chất chống đông EDTA
- Thời gian trả kết quả: tối đa ≤ 65 phút 
-  Dải tuyến tính: trong khoảng 10 IU/mL - 100,000,000 IU/mL
- Giới hạn định lượng dưới ≥ 10 IU/ml
- Độ đặc hiệu: 100%</v>
          </cell>
          <cell r="E16" t="str">
            <v>Hộp 10 test</v>
          </cell>
          <cell r="F16" t="str">
            <v>Test</v>
          </cell>
          <cell r="G16"/>
          <cell r="H16"/>
          <cell r="I16"/>
          <cell r="J16">
            <v>300</v>
          </cell>
          <cell r="K16">
            <v>300</v>
          </cell>
        </row>
        <row r="17">
          <cell r="C17" t="str">
            <v>Bộ xét nghiệm định tính DNA/RNA của 26 vi khuẩn, 7 nấm men, 10 gen kháng thuốc</v>
          </cell>
          <cell r="D17" t="str">
            <v>Xét nghiệm axit nucleic đa mồi nhằm mục đích phát hiện và xác định đồng thời axit nucleic của vi khuẩn và nấm men cũng như các yếu tố di truyền chọn lọc liên quan đến tính kháng kháng sinh, được thực hiện trực tiếp trên các mẫu cấy máu được xác dịnh là dương tính bởi hệ thống cấy máu theo dõi liên tục. 
Túi hóa chất là một hệ thống khép kín sử dụng một lần lưu trữ tất cả các thuốc thử cần thiết. Thực hiện quy trình PCR lồng đa mồi, có thể phát hiện 43 tác nhân gây bệnh gồm Vi khuẩn, nấm men và gen kháng kháng sinh
Độ nhạy: ≥99%
Độ đặc hiệu: ≥99.8%
Hộp hóa chất được bảo quản ở nhiệt độ từ 15-25°C</v>
          </cell>
          <cell r="E17" t="str">
            <v>Hộp 30 test</v>
          </cell>
          <cell r="F17" t="str">
            <v>Test</v>
          </cell>
          <cell r="G17"/>
          <cell r="H17"/>
          <cell r="I17"/>
          <cell r="J17">
            <v>60</v>
          </cell>
          <cell r="K17">
            <v>60</v>
          </cell>
        </row>
        <row r="18">
          <cell r="C18" t="str">
            <v>Bộ xét nghiệm Real-time PCR định tính chẩn đoán và định type virus HPV chủng nguy cơ cao:  16, 18, 31, 45; HR1 (33, 52, 58); HR2 (35, 39, 51, 56, 59, 66 và 68) trên hệ thống tự động</v>
          </cell>
          <cell r="D18" t="str">
            <v>Bộ xét nghiệm khuếch đại axit nucleic real time định tính và phát hiệm ADN của 14 type virus HPV nguy cơ cao: Phát hiện và định type của HPV nguy cơ cao 16, 18, 31, 45; Phát hiện nhóm HPV nguy cơ cao HR1 (33, 52, 58); Phát hiện nhóm HPV nguy cơ cao HR2, các type không thuộc nhóm vắc-xin (35, 39, 51, 56, 59, 66 và 68).
Thành phần: 
HPV PLUS PCR Mix
Hiệu suất: ≥96% cho HPV16–31; ≥88% cho HPV ; ≥93% cho HPV HR2; ≥95% cho HPV18–45.
Quy cách: ≥8 ống x 280 µL (≥96 test)
Sử dụng cho mẫu tách chiết từ 200µL trên máy sinh học phân tử tự động hoàn toàn
Kit đã bao gồm chứng nội nội sinh.</v>
          </cell>
          <cell r="E18" t="str">
            <v>Hộp (96 test)</v>
          </cell>
          <cell r="F18" t="str">
            <v>Test</v>
          </cell>
          <cell r="G18"/>
          <cell r="H18"/>
          <cell r="I18"/>
          <cell r="J18">
            <v>48</v>
          </cell>
          <cell r="K18">
            <v>48</v>
          </cell>
        </row>
        <row r="19">
          <cell r="C19" t="str">
            <v>Hóa chất dùng cho máy xét nghiệm sinh học phân tử phát hiện đa tác nhân virus gây nhiễm trùng đường hô hấp</v>
          </cell>
          <cell r="D19" t="str">
            <v>- Bộ kit real-time PCR phát hiện đồng thời các tác nhân: Adenovirus, Enterovirus, MPV, PIV1, PIV2, PIV3, PIV4
- Loại mẫu bệnh phẩm: Dịch ngoáy tỵ hầu, Dịch hút tỵ hầu, Dịch rửa phế quản</v>
          </cell>
          <cell r="E19" t="str">
            <v>Hộp 100 test</v>
          </cell>
          <cell r="F19" t="str">
            <v>Test</v>
          </cell>
          <cell r="G19"/>
          <cell r="H19"/>
          <cell r="I19"/>
          <cell r="J19">
            <v>100</v>
          </cell>
          <cell r="K19">
            <v>100</v>
          </cell>
        </row>
        <row r="20">
          <cell r="C20" t="str">
            <v>Bộ hóa chất tách chiết DNA/RNA từ vi khuẩn, virus trên hệ thống tự động</v>
          </cell>
          <cell r="D20" t="str">
            <v>Dạng kit tinh sạch tự động theo công nghệ hạt silica từ. 
- Mẫu đầu vào: mẫu phết cổ tử cung, âm đạo, mẫu phết mũi, họng, đờm, dịch rửa phế quản, nước tiểu, huyết thanh, huyết tương,.... 
- Quy trình bao gồm 4 bước: ly giải, liên kết, rửa và dung giải 
- Thành phần bao gồm cartridge, bọc thanh từ (magnetic cover), enzyme Proteinase K và đệm PEB. 
- Có thể tách 1 mẫu (cartridge)/ lần 
- Thể tích mẫu đầu vào: 200 ~ 400 μl 
- Thời gian tách: 20-35 phút 
- Bảo quản 15-30°C 
- Tiêu chuẩn chất lượng: ISO hoặc CE hoặc tương đương</v>
          </cell>
          <cell r="E20" t="str">
            <v>432 test/bộ</v>
          </cell>
          <cell r="F20" t="str">
            <v>Test</v>
          </cell>
          <cell r="G20"/>
          <cell r="H20"/>
          <cell r="I20"/>
          <cell r="J20">
            <v>864</v>
          </cell>
          <cell r="K20">
            <v>864</v>
          </cell>
        </row>
        <row r="21">
          <cell r="C21" t="str">
            <v>Kít phát hiện Meningitidis</v>
          </cell>
          <cell r="D21" t="str">
            <v>Sử dụng cho xét nghiệm Realtime-PCR
Bộ xét nghiệm IVD phát hiện và phân biệt Neisseria meningitidis, Haemophilus influenzae và Streptococcus pneumoniae bằng kỹ thuật Real-time PCR
Tiêu chuẩn chất lượng: CE IVD hoặc ISO hoặc tương đương
Nguồn mẫu: Dịch não tủy.
Độ nhạy ≥ 1000 GE/ml
Đóng gói ≥ 50 test/ hộp</v>
          </cell>
          <cell r="E21" t="str">
            <v>50 test/hộp</v>
          </cell>
          <cell r="F21" t="str">
            <v>Test</v>
          </cell>
          <cell r="G21"/>
          <cell r="H21"/>
          <cell r="I21"/>
          <cell r="J21">
            <v>50</v>
          </cell>
          <cell r="K21">
            <v>50</v>
          </cell>
        </row>
        <row r="22">
          <cell r="C22" t="str">
            <v>Hóa chất phát hiện đa tác nhân virus gây nhiễm trùng đường hô hấp bằng kỹ thuật sinh học phân tử</v>
          </cell>
          <cell r="D22" t="str">
            <v>- Bộ kit real-time PCR phát hiện đồng thời các tác nhân: Adenovirus, Enterovirus, MPV, PIV1, PIV2, PIV3, PIV4
 - Loại mẫu bệnh phẩm: Dịch ngoáy tỵ hầu, Dịch hút tỵ hầu, Dịch rửa phế quản</v>
          </cell>
          <cell r="E22" t="str">
            <v>Hộp 100 test</v>
          </cell>
          <cell r="F22" t="str">
            <v>Test</v>
          </cell>
          <cell r="G22"/>
          <cell r="H22"/>
          <cell r="I22"/>
          <cell r="J22">
            <v>200</v>
          </cell>
          <cell r="K22">
            <v>100</v>
          </cell>
        </row>
        <row r="23">
          <cell r="C23" t="str">
            <v>Hóa chất dùng cho máy xét nghiệm sinh học phân tử phát hiện đa tác nhân virus gây viêm màng não</v>
          </cell>
          <cell r="D23" t="str">
            <v>- Bộ kit real-time PCR phát hiện đồng thời các tác nhân: HSV1, VZV, CMV, HHV7, HSV2, EBV, HHV6
 - Loại mẫu bệnh phẩm: Dịch não tủy (CSF)</v>
          </cell>
          <cell r="E23" t="str">
            <v>Hộp 100 test</v>
          </cell>
          <cell r="F23" t="str">
            <v>Test</v>
          </cell>
          <cell r="G23"/>
          <cell r="H23"/>
          <cell r="I23"/>
          <cell r="J23">
            <v>200</v>
          </cell>
          <cell r="K23">
            <v>100</v>
          </cell>
        </row>
        <row r="24">
          <cell r="C24" t="str">
            <v>Hóa chất dùng cho máy xét nghiệm sinh học phân tử phát hiện đa tác nhân vi khuẩn gây viêm màng não</v>
          </cell>
          <cell r="D24" t="str">
            <v>- Bộ kit real-time PCR phát hiện đồng thời các tác nhân: H.influenzae, S.pneumoniae, L. monocytogenes, N. meningitidis, GBS, E.coli K1
 - Loại mẫu bệnh phẩm: Dịch não tủy (CSF)</v>
          </cell>
          <cell r="E24" t="str">
            <v>Hộp 100 test</v>
          </cell>
          <cell r="F24" t="str">
            <v>Test</v>
          </cell>
          <cell r="G24"/>
          <cell r="H24"/>
          <cell r="I24"/>
          <cell r="J24">
            <v>200</v>
          </cell>
          <cell r="K24">
            <v>100</v>
          </cell>
        </row>
        <row r="25">
          <cell r="C25" t="str">
            <v>Kít tách chiết Acid Nucleic</v>
          </cell>
          <cell r="D25" t="str">
            <v>Bộ kit tách chiết axit nucleic dạng đĩa cho máy tách chiết tự động
- Mẫu đầu vào: mẫu mô, huyết thanh, huyết tương, dịch ngoáy tỵ hầu, dịch hút tỵ hầu, rửa phế quản phế nang (BAL), nước tiểu, phân, phết trực tràng, đờm, máu toàn phần, phết sinh dục (âm đạo, cổ tử cung, niệu đạo), LBC, dịch não tủy (CSF), nước bọt
- Thành phần: 
+ Đĩa tách chiết: ≥6 chiếc
+ Proteinase K: ≥1 x 75 mg
+ Proteinase Buffer: ≥1 X 3 mL
+ Mixing Sleeves: ≥12 chiếc</v>
          </cell>
          <cell r="E25" t="str">
            <v>Hộp 96 test</v>
          </cell>
          <cell r="F25" t="str">
            <v>Test</v>
          </cell>
          <cell r="G25"/>
          <cell r="H25"/>
          <cell r="I25"/>
          <cell r="J25">
            <v>480</v>
          </cell>
          <cell r="K25">
            <v>192</v>
          </cell>
        </row>
        <row r="26">
          <cell r="C26" t="str">
            <v>Kiểm chuẩn virus HPV chủng nguy cơ cao dương tính</v>
          </cell>
          <cell r="D26" t="str">
            <v>Mẫu kiểm chứng dương tính trong các xét nghiệm khuếch đại axit nucleic định tính để phát hiện DNA của Virus Papilloma ở người 14 loại có nguy cơ cao. 
Thành phần: HPV PLUS Positive Control
Thời gian lưu kết quả: ≥15 ngày/lần 
Quy cách: ≥ 3 x 160 µL - tương đương ≥12 lần phân tích</v>
          </cell>
          <cell r="E26" t="str">
            <v>Hộp (3 x 160 µL)</v>
          </cell>
          <cell r="F26" t="str">
            <v>µL</v>
          </cell>
          <cell r="G26"/>
          <cell r="H26"/>
          <cell r="I26"/>
          <cell r="J26">
            <v>480</v>
          </cell>
          <cell r="K26">
            <v>480</v>
          </cell>
        </row>
        <row r="27">
          <cell r="C27" t="str">
            <v>Hóa chất dùng cho máy xét nghiệm sinh học phân tử phát hiện đa tác nhân vi khuẩn gây nhiễm trùng đường tiêu hóa</v>
          </cell>
          <cell r="D27" t="str">
            <v>- Bộ kit real-time PCR phát hiện đồng thời các tác nhân: Campylobacter spp., Clostridium difficile toxin B, Yersinia enterocolitica, Shigella spp./EIEC, Vibrio spp., Salmonella spp., Aeromonas spp.
 - Loại mẫu bệnh phẩm: Phân</v>
          </cell>
          <cell r="E27" t="str">
            <v>Hộp 100 test</v>
          </cell>
          <cell r="F27" t="str">
            <v>Test</v>
          </cell>
          <cell r="G27"/>
          <cell r="H27"/>
          <cell r="I27"/>
          <cell r="J27">
            <v>200</v>
          </cell>
          <cell r="K27">
            <v>100</v>
          </cell>
        </row>
        <row r="28">
          <cell r="C28" t="str">
            <v>Hóa chất dùng cho máy xét nghiệm sinh học phân tử phát hiện đa tác nhân vi khuẩn gây nhiễm trùng đường hô hấp</v>
          </cell>
          <cell r="D28" t="str">
            <v>- Bộ kit real-time PCR phát hiện đồng thời các tác nhân: M.pneumoniae, C.pneumoniae, L.pneumoniae, S.pneumoniae, H.influenzae, B.pertussis, B.parapertussis
 - Loại mẫu bệnh phẩm: Dịch ngoáy tỵ hầu, Dịch hút tỵ hầu, Dịch rửa phế quản , Đờm</v>
          </cell>
          <cell r="E28" t="str">
            <v>Hộp 100 test</v>
          </cell>
          <cell r="F28" t="str">
            <v>Test</v>
          </cell>
          <cell r="G28"/>
          <cell r="H28"/>
          <cell r="I28"/>
          <cell r="J28">
            <v>200</v>
          </cell>
          <cell r="K28">
            <v>100</v>
          </cell>
        </row>
        <row r="29">
          <cell r="C29" t="str">
            <v>Bộ xét nghiệm bán định lượng DNA của 15 vi khuẩn và định tính DNA/RNA của 3 vi khuẩn, 9 vi rút, 7 gen kháng thuốc</v>
          </cell>
          <cell r="D29" t="str">
            <v>Xét nghiệm axit nucleic đa mồi được thiết kế có thể phát hiện và xác định đồng thời axit nucleic của virus và vi khuẩn đường hô hấp, cũng như các gen kháng kháng sinh được lựa chọn trong các mẫu đờm hoặc các mẫu dịch phế quản phế nang (BAL hoặc mini BAL) thu được từ các cá nhân nghi ngờ nhiễm khuẩn đường hô hấp dưới.
Túi hóa chất là một hệ thống khép kín sử dụng một lần, lưu trữ tất cả các thuốc thử cần thiết. Thực hiện quy trình PCR lồng đa mồi, có thể phát hiện ≥34 tác nhân gây bệnh gồm Vi khuẩn, Virus và gen kháng kháng sinh
Độ nhạy: ≥96%
Độ đặc hiệu: ≥97%
Hộp hóa chất được bảo quản ở nhiệt độ từ 15-25°C</v>
          </cell>
          <cell r="E29" t="str">
            <v>30 test/ hộp</v>
          </cell>
          <cell r="F29" t="str">
            <v>test</v>
          </cell>
          <cell r="G29"/>
          <cell r="H29"/>
          <cell r="I29"/>
          <cell r="J29">
            <v>120</v>
          </cell>
          <cell r="K29">
            <v>90</v>
          </cell>
        </row>
        <row r="30">
          <cell r="C30" t="str">
            <v>Bộ xét nghiệm định lượng virus Viêm gan B trên hệ thống tự động</v>
          </cell>
          <cell r="D30" t="str">
            <v>HBV Kit để phát hiện và định lượng DNA của Vi-rút Viêm gan B (HBV). Xét nghiệm có thể phát hiện HBV thuộc các kiểu gen A, B, C, D, E, F, G, H, I và RF.
LoD: ≤9 IU/mL (≤38 copies/mL) mẫu huyết thanh, huyết tương 
Độ đặc hiệu: ≥97%
Sử dụng cho mẫu tách chiết từ 200uL trên máy sinh học phân tử tự động hoàn toàn
Đã bao gồm chất chuẩn, chứng dương và chứng nội</v>
          </cell>
          <cell r="E30" t="str">
            <v>Hộp
 (96 test)</v>
          </cell>
          <cell r="F30" t="str">
            <v>test</v>
          </cell>
          <cell r="G30"/>
          <cell r="H30"/>
          <cell r="I30"/>
          <cell r="J30">
            <v>2400</v>
          </cell>
          <cell r="K30">
            <v>2400</v>
          </cell>
        </row>
        <row r="31">
          <cell r="C31" t="str">
            <v>Bộ xét nghiệm định lượng virus Viêm gan C trên hệ thống tự động</v>
          </cell>
          <cell r="D31" t="str">
            <v>Xét nghiệm có thể phát hiện và định lượng RNA của HCV thuộc kiểu gen 1,2,3,4,5,6.
LoD: ≤26 IU/mL (≤11 copies/mL) mẫu huyết thanh, huyết tương
Độ đặc hiệu: 100%
Sử dụng cho mẫu tách chiết từ 600µL - 1000 µL trên máy sinh học phân tử tự động hoàn toàn
Đã bao gồm chất chuẩn, chứng dương và chứng nội</v>
          </cell>
          <cell r="E31" t="str">
            <v>Hộp
 (96 test)</v>
          </cell>
          <cell r="F31" t="str">
            <v>test</v>
          </cell>
          <cell r="G31"/>
          <cell r="H31"/>
          <cell r="I31"/>
          <cell r="J31">
            <v>960</v>
          </cell>
          <cell r="K31">
            <v>480</v>
          </cell>
        </row>
        <row r="32">
          <cell r="C32" t="str">
            <v>Bộ xét nghiệm chẩn đoán virus Epstein Barr (EBV) trên hệ thống tự động</v>
          </cell>
          <cell r="D32" t="str">
            <v>Bộ xét nghiệm định tính và định lượng DNA của Epstein-Barr herpesvirus (EBV) người từ DNA tách chiết từ máu toàn phần trong EDTA, huyết tương thu nhận trong EDTA và dịch não tủy. 
Thành phần: EBV Q - PCR Mix
LoD: mẫu máu toàn phần trong EDTA: ≤104 IU/mL; mẫu huyết tương trong EDTA: ≤124 IU/mL
Độ nhạy: ≥99%
Độ đặc hiệu: ≥96%
Sử dụng cho mẫu tách chiết từ 200uL, 600µL - 1000 µL trên máy sinh học phân tử tự động hoàn toàn</v>
          </cell>
          <cell r="E32" t="str">
            <v>Hộp
 (96 test)</v>
          </cell>
          <cell r="F32" t="str">
            <v>test</v>
          </cell>
          <cell r="G32"/>
          <cell r="H32"/>
          <cell r="I32"/>
          <cell r="J32">
            <v>480</v>
          </cell>
          <cell r="K32">
            <v>288</v>
          </cell>
        </row>
        <row r="33">
          <cell r="C33" t="str">
            <v>Kiểm chuẩn virus Epstein Barr (EBV) dương tính</v>
          </cell>
          <cell r="D33" t="str">
            <v xml:space="preserve">Mẫu chứng dương cho phản ứng khuếch đại nucleic acids để phát hiện DNA của virus Epstein-Barr (EBV) ở người, sử dụng với EBV Kit.
Thành phần: dung dịch plasmid ổn định. Plasmid chứa vùng gen mã hóa cho EBNA-1 của EBV. 
Thời gian lưu kết quả: ≥15 ngày/lần </v>
          </cell>
          <cell r="E33" t="str">
            <v>Hộp
 (2 x 160 µL)</v>
          </cell>
          <cell r="F33" t="str">
            <v>µL</v>
          </cell>
          <cell r="G33"/>
          <cell r="H33"/>
          <cell r="I33"/>
          <cell r="J33">
            <v>640</v>
          </cell>
          <cell r="K33">
            <v>640</v>
          </cell>
        </row>
        <row r="34">
          <cell r="C34" t="str">
            <v>Chất chuẩn virus Epstein Barr (EBV)</v>
          </cell>
          <cell r="D34" t="str">
            <v xml:space="preserve">Chất chuẩn đã biết nồng độ DNA trong xét nghiệm phát hiện và định lượng DNA của virus herpes ở người Epstein-Barr (EBV). 
Thành phần: 4 dung dịch plasmid ổn định đã biết nồng độ EBV Q - PCR Standard. Plasmid chứa vùng gen mã hóa cho EBNA-1 của EBV. 
Thời gian lưu kết quả: ≥60 ngày/lần </v>
          </cell>
          <cell r="E34" t="str">
            <v>Hộp
 (8x 200 µL)</v>
          </cell>
          <cell r="F34" t="str">
            <v>µL</v>
          </cell>
          <cell r="G34"/>
          <cell r="H34"/>
          <cell r="I34"/>
          <cell r="J34">
            <v>1600</v>
          </cell>
          <cell r="K34">
            <v>1600</v>
          </cell>
        </row>
        <row r="35">
          <cell r="C35" t="str">
            <v>Bộ xét nghiệm chẩn đoán Cytomegalovirus (CMV) trên hệ thống tự động</v>
          </cell>
          <cell r="D35" t="str">
            <v>Kit phát hiện và định lượng DNA của Cytomegalovirus (CMV) người trong DNA tách chiết từ máu toàn phần, huyết tương thu nhận trong EDTA, dịch não tủy, nước tiểu, phết niêm mạc miệng, nước ối và dịch rửa phế quản phế nang (BAL)/ dịch hút phế quản (BA).
Thành phần: CMV Q - PCR Mix
LoD: mẫu máu toàn phần trong EDTA: ≤109 IU/mL; mẫu huyết tương trong EDTA: ≤88 IU/mL
Độ nhạy: 100%
Độ đặc hiệu: mẫu máu toàn phần: ≥93%; mẫu huyết tương: ≥98%
Sử dụng cho mẫu tách chiết từ 200µL trên máy sinh học phân tử tự động hoàn toàn</v>
          </cell>
          <cell r="E35" t="str">
            <v>Hộp
 (96 test)</v>
          </cell>
          <cell r="F35" t="str">
            <v>test</v>
          </cell>
          <cell r="G35"/>
          <cell r="H35"/>
          <cell r="I35"/>
          <cell r="J35">
            <v>480</v>
          </cell>
          <cell r="K35">
            <v>480</v>
          </cell>
        </row>
        <row r="36">
          <cell r="C36" t="str">
            <v>Kiểm chuẩn Cytomegalovirus (CMV) dương tính</v>
          </cell>
          <cell r="D36" t="str">
            <v>Mẫu chứng dương cho phản ứng định tính khuếch đại nucleic acids để phát hiện DNA của Cytomegalovirus (CMV) người, sử dụng với CMV ELITe MGB® Kit.
Thành phần: Mẫu chuẩn dương CMV (CMV-Positive Control), là dung dịch plasmid ổn định. Plasmid chứa vùng khuếch đại exon 4 của gen MIEA của CMV. 
Thời gian lưu kết quả: ≥15 ngày/lần</v>
          </cell>
          <cell r="E36" t="str">
            <v>Hộp
 (3 x 160 µL)</v>
          </cell>
          <cell r="F36" t="str">
            <v>µL</v>
          </cell>
          <cell r="G36"/>
          <cell r="H36"/>
          <cell r="I36"/>
          <cell r="J36">
            <v>960</v>
          </cell>
          <cell r="K36">
            <v>960</v>
          </cell>
        </row>
        <row r="37">
          <cell r="C37" t="str">
            <v>Chất chuẩn Cytomegalovirus (CMV)</v>
          </cell>
          <cell r="D37" t="str">
            <v>Bộ hiệu chuẩn số lượng DNA đã biết giá trị trong phản ứng định lượng khuếch đại nucleic acids để phát hiện và định lượng DNA của Cytomegalovirus (CMV) người, sử dụng với CMV ELITe MGB® Kit.
Thành phần: 4 dung dịch plasmid ổn định đã biết nồng độ CMV Q - PCR Standard. Plasmid chứa vùng khuếch đại của exon 4 gen MIEA của CMV. 
Thời gian lưu kết quả: ≥60 ngày/lần</v>
          </cell>
          <cell r="E37" t="str">
            <v>Hộp
 (8x 200 µL)</v>
          </cell>
          <cell r="F37" t="str">
            <v>µL</v>
          </cell>
          <cell r="G37"/>
          <cell r="H37"/>
          <cell r="I37"/>
          <cell r="J37">
            <v>1600</v>
          </cell>
          <cell r="K37">
            <v>1600</v>
          </cell>
        </row>
        <row r="38">
          <cell r="C38" t="str">
            <v>Bộ xét nghiệm Real-time PCR định tính chẩn đoán virus SARS-CoV-2 và virus cúm trên hệ thống tự động</v>
          </cell>
          <cell r="D38" t="str">
            <v>Bộ xét nghiệm phiên mã ngược và khuếch đại axit nucleic định tính đa tác nhân để phát hiện và xác định RNA của Severe Acute Respiratory Syndrome Coronavirus 2 (Coronavirus gây hội chứng hô hấp cấp tính nặng SARS-CoV-2, gen ORF8 và ORF1ab), Vi-rút Cúm A (FluA), Vi-rút Cúm B (FluB), Vi-rút Hợp bào Hô hấp loại A và loại B (RSV) trong các mẫu bệnh phẩm lâm sàng. 
Thành phần:
CoV-2 PLUS PCR Mix
CoV-2 PLUS RT EnzymeMix
LoD (phết dịch hô hấp): ≥111 gEq / mL (SARS-CoV-2, FluA và RSV) và ≥333 gEq / mL (FluB)
Độ nhạy: 100% (SARS-CoV-2, FluA) và ≥98% (FluB) và ≥96% (RSV)
Độ đặc hiệu: 100% (SARS-CoV-2, FluB và RSV) và ≥98% (FluA)
Sử dụng cho mẫu tách chiết từ 200µL trên máy sinh học phân tử tự động hoàn toàn
Kit đã bao gồm chứng nội</v>
          </cell>
          <cell r="E38" t="str">
            <v>Hộp
 (96 test)</v>
          </cell>
          <cell r="F38" t="str">
            <v>test</v>
          </cell>
          <cell r="G38"/>
          <cell r="H38"/>
          <cell r="I38"/>
          <cell r="J38">
            <v>192</v>
          </cell>
          <cell r="K38">
            <v>192</v>
          </cell>
        </row>
        <row r="39">
          <cell r="C39" t="str">
            <v>Kiểm chuẩn virus SARS-CoV-2 và virus cúm dương tính</v>
          </cell>
          <cell r="D39" t="str">
            <v>Mẫu chứng dương trong các xét nghiệm phiên mã ngược và khuếch đại axit nucleic định tính đa tác nhân để phát hiện RNA của Severe Acute Respiratory Syndrome Coronavirus 2 (Coronavirus gây hội chứng hô hấp cấp tính nặng SARS-CoV-2, gen ORF8 và ORF1ab), Virus cúm A (FluA), Virus cúm B (FluB) và Virus hợp bào hô hấp loại A và loại B (RSV). 
Thành phần: Mẫu chứng dương CoV-2 PLUS Positive Control
Thời gian lưu kết quả: 15 ngày/lần
Hộp: ≥3 ống x ≥160 µL</v>
          </cell>
          <cell r="E39" t="str">
            <v>Hộp
 (3 x 160 µL)</v>
          </cell>
          <cell r="F39" t="str">
            <v>µL</v>
          </cell>
          <cell r="G39"/>
          <cell r="H39"/>
          <cell r="I39"/>
          <cell r="J39">
            <v>480</v>
          </cell>
          <cell r="K39">
            <v>480</v>
          </cell>
        </row>
        <row r="40">
          <cell r="C40" t="str">
            <v>Hóa chất tách chiết mẫu 600µL - 1000µL dùng cho máy sinh học phân tử tự động hoàn toàn</v>
          </cell>
          <cell r="D40" t="str">
            <v>Hóa chất tách chiết acid nucleic cho mẫu bệnh phẩm từ 600µL - 1000 µL, sử dụng phù hợp cho máy sinh học phân tử tự động hoàn toàn. Quy cách: ≥48 test/hộp.</v>
          </cell>
          <cell r="E40" t="str">
            <v>Hộp
 (48 test)</v>
          </cell>
          <cell r="F40" t="str">
            <v>test</v>
          </cell>
          <cell r="G40"/>
          <cell r="H40"/>
          <cell r="I40"/>
          <cell r="J40">
            <v>3360</v>
          </cell>
          <cell r="K40">
            <v>2880</v>
          </cell>
        </row>
        <row r="41">
          <cell r="C41" t="str">
            <v>Hóa chất tách chiết mẫu 200 µL dùng cho máy sinh học phân tử tự động hoàn toàn</v>
          </cell>
          <cell r="D41" t="str">
            <v>Hóa chất tách chiết acid nucleic cho mẫu bệnh phẩm từ 200 µL, sử dụng phù hợp cho máy sinh học phân tử tự động hoàn toàn. Quy cách: ≥ 48 test/hộp.</v>
          </cell>
          <cell r="E41" t="str">
            <v>Hộp
 (48 test)</v>
          </cell>
          <cell r="F41" t="str">
            <v>test</v>
          </cell>
          <cell r="G41"/>
          <cell r="H41"/>
          <cell r="I41"/>
          <cell r="J41">
            <v>1344</v>
          </cell>
          <cell r="K41">
            <v>1056</v>
          </cell>
        </row>
        <row r="42">
          <cell r="C42" t="str">
            <v>Bộ vật tư tiêu hao tách chiết dùng cho máy sinh học phân tử tự động hoàn toàn</v>
          </cell>
          <cell r="D42" t="str">
            <v>Bộ vật tư tiêu hao tách chiết dùng cho máy sinh học phân tử tự động hoàn toàn. Quy cách: ≥ 48 test/hộp.</v>
          </cell>
          <cell r="E42" t="str">
            <v>Hộp
 (48 test)</v>
          </cell>
          <cell r="F42" t="str">
            <v>test</v>
          </cell>
          <cell r="G42"/>
          <cell r="H42"/>
          <cell r="I42"/>
          <cell r="J42">
            <v>4704</v>
          </cell>
          <cell r="K42">
            <v>3936</v>
          </cell>
        </row>
        <row r="43">
          <cell r="C43" t="str">
            <v>Cassette phản ứng PCR dùng cho máy sinh học phân tử tự động hoàn toàn</v>
          </cell>
          <cell r="D43" t="str">
            <v>Cassette phản ứng PCR dùng cho máy sinh học phân tử tự động hoàn toàn. Quy cách: ≥ 192 test/hộp.</v>
          </cell>
          <cell r="E43" t="str">
            <v>Hộp
 (192 test)</v>
          </cell>
          <cell r="F43" t="str">
            <v>test</v>
          </cell>
          <cell r="G43"/>
          <cell r="H43"/>
          <cell r="I43"/>
          <cell r="J43">
            <v>5184</v>
          </cell>
          <cell r="K43">
            <v>3936</v>
          </cell>
        </row>
        <row r="44">
          <cell r="C44" t="str">
            <v>Đầu côn có lọc loại 300µL cho bộ tách chiết dùng cho máy sinh học phân tử tự động hoàn toàn</v>
          </cell>
          <cell r="D44" t="str">
            <v>Đầu côn có lọc loại 300µL cho bộ tách chiết dùng cho máy sinh học phân tử tự động hoàn toàn</v>
          </cell>
          <cell r="E44" t="str">
            <v>Hộp
 (960 cái)</v>
          </cell>
          <cell r="F44" t="str">
            <v>cái</v>
          </cell>
          <cell r="G44"/>
          <cell r="H44"/>
          <cell r="I44"/>
          <cell r="J44">
            <v>10560</v>
          </cell>
          <cell r="K44">
            <v>10560</v>
          </cell>
        </row>
        <row r="45">
          <cell r="C45" t="str">
            <v>Hộp đựng chất thải dùng cho máy sinh học phân tử tự động hoàn toàn</v>
          </cell>
          <cell r="D45" t="str">
            <v>Hộp đựng chất thải dùng cho máy sinh học phân tử tự động hoàn toàn. Quy cách: ≥ 20 cái/hộp.</v>
          </cell>
          <cell r="E45" t="str">
            <v>Hộp
 (20 cái)</v>
          </cell>
          <cell r="F45" t="str">
            <v>cái</v>
          </cell>
          <cell r="G45"/>
          <cell r="H45"/>
          <cell r="I45"/>
          <cell r="J45">
            <v>20</v>
          </cell>
          <cell r="K45">
            <v>20</v>
          </cell>
        </row>
        <row r="46">
          <cell r="C46" t="str">
            <v>Chứng nội dùng cho máy sinh học phân tử tự động hoàn toàn</v>
          </cell>
          <cell r="D46" t="str">
            <v>Chất nội kiểm dùng cho máy sinh học phân tử tự động hoàn toàn. Quy cách: ≥48 test/hộp.</v>
          </cell>
          <cell r="E46" t="str">
            <v>Hộp
 (48 test)</v>
          </cell>
          <cell r="F46" t="str">
            <v>test</v>
          </cell>
          <cell r="G46"/>
          <cell r="H46"/>
          <cell r="I46"/>
          <cell r="J46">
            <v>1056</v>
          </cell>
          <cell r="K46">
            <v>1056</v>
          </cell>
        </row>
        <row r="47">
          <cell r="C47" t="str">
            <v>Bộ thu thập, vận chuyển, bảo quản mẫu lâm sàng eNAT™</v>
          </cell>
          <cell r="D47" t="str">
            <v>Bộ thu thập, vận chuyển, bảo quản mẫu lâm sàng, ổn định RNA/DNA trong thời gian dài. Dùng cho các mẫu sinh phẩm: dịch phết mũi, hô hấp, dịch phết trực tràng
Thành phần: 
- 1ml dung dịch bảo quản trong ống nắp vặn kích thước 12x80mm 
- 1 que lấy mẫu thông thường
Hộp ≥500 ống</v>
          </cell>
          <cell r="E47" t="str">
            <v>Hộp
 (500 ống)</v>
          </cell>
          <cell r="F47" t="str">
            <v>ống</v>
          </cell>
          <cell r="G47"/>
          <cell r="H47"/>
          <cell r="I47"/>
          <cell r="J47">
            <v>500</v>
          </cell>
          <cell r="K47">
            <v>500</v>
          </cell>
        </row>
        <row r="48">
          <cell r="C48" t="str">
            <v>Hóa chất, chất thử dùng cho máy định danh vi khuẩn FilmArray Meningitis/Encephalitis (ME) Panel</v>
          </cell>
          <cell r="D48" t="str">
            <v>Xét nghiệm axit nucleic đa mồi được thiết kế có thể phát hiện và xác định đồng thời axit nucleic của virus và vi khuẩn và nấm men trực tiếp từ mẫu bệnh phẩm dịch não tủy (CFS) thu được bằng cách chọc dò tủy sống từ những người có dấu hiệu viêm màng não và/hoặc viêm não.
Túi hóa chất là một hệ thống khép kín sử dụng một lần, lưu trữ tất cả các thuốc thử cần thiết. Thực hiện quy trình PCR lồng đa mồi, có thể phát hiện 14 tác nhân gây bệnh gồm Vi khuẩn, Virus và nấm men
Độ nhạy: 94.2%
Độ đặc hiệu: 99.8%
Hộp hóa chất được bảo quản ở nhiệt độ từ 15-25°C</v>
          </cell>
          <cell r="E48" t="str">
            <v>Hộp
 (30 test)</v>
          </cell>
          <cell r="F48" t="str">
            <v>test</v>
          </cell>
          <cell r="G48"/>
          <cell r="H48"/>
          <cell r="I48"/>
          <cell r="J48">
            <v>60</v>
          </cell>
          <cell r="K48">
            <v>60</v>
          </cell>
        </row>
        <row r="49">
          <cell r="C49" t="str">
            <v>Hóa chất xét nghiệm sinh học phân tử bán định lượng DNA phức hợp vi khuẩn lao và phát hiện kháng Rifampin</v>
          </cell>
          <cell r="D49" t="str">
            <v>-  Hóa chất xét nghiệm sử dụng để phát hiện đồng thời DNA của vi khuẩn lao và vi khuẩn lao kháng Rifampicin.
- Xét nghiệm nằm trong Hướng dẫn Chẩn đoán, điều trị và dự phòng bệnh Lao hoặc các văn bản hướng dẫn tương đương của Bộ Y tế
- Tích hợp chất chứng trong bộ hóa chất xét nghiệm PCR để kiểm soát quá trình phản ứng
- Vùng gene đích: rpoB gene; IS6110 &amp; IS1081
- Loại mẫu: tối thiểu gồm mẫu đờm hoặc cặn đờm
- Thời gian trả kết quả: 
  + tối đa ≤ 70 phút cho mẫu âm tính
  + tối đa ≤ 80 phút cho mẫu dương tính
- Độ nhạy: tối thiểu ≥ 99 % (so với mẫu soi kính dương tính/nuôi cấy dương tính)
- Độ đặc hiệu: tối thiểu ≥ 95%</v>
          </cell>
          <cell r="E49" t="str">
            <v>Hộp 10 test</v>
          </cell>
          <cell r="F49" t="str">
            <v>Test</v>
          </cell>
          <cell r="G49"/>
          <cell r="H49"/>
          <cell r="I49"/>
          <cell r="J49">
            <v>200</v>
          </cell>
          <cell r="K49">
            <v>100</v>
          </cell>
        </row>
        <row r="50">
          <cell r="C50" t="str">
            <v>Tổng cộng:</v>
          </cell>
          <cell r="D50"/>
          <cell r="E50"/>
          <cell r="F50"/>
          <cell r="G50"/>
          <cell r="H50"/>
          <cell r="I50"/>
          <cell r="J50"/>
          <cell r="K50"/>
        </row>
        <row r="52">
          <cell r="C52" t="str">
            <v>Tổng số khoản: 44./.</v>
          </cell>
        </row>
        <row r="53">
          <cell r="C53" t="str">
            <v>Tổng giá trị kế hoạch dự kiến: 4.970.795.192 đồng.</v>
          </cell>
        </row>
        <row r="54">
          <cell r="C54" t="str">
            <v>Bằng chữ: Sáu tỷ, không trăm linh chín triệu, năm trăm hai mươi bảy nghìn, một trăm bốn mươi tám đồng chẵn./.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22E39-CE97-429D-A72E-416AEF75CF7B}">
  <sheetPr>
    <tabColor theme="9"/>
  </sheetPr>
  <dimension ref="A1:AO52"/>
  <sheetViews>
    <sheetView tabSelected="1" view="pageBreakPreview" zoomScale="130" zoomScaleNormal="100" zoomScaleSheetLayoutView="130" workbookViewId="0">
      <pane xSplit="3" ySplit="5" topLeftCell="D6" activePane="bottomRight" state="frozen"/>
      <selection activeCell="AG6" sqref="AG6"/>
      <selection pane="topRight" activeCell="AG6" sqref="AG6"/>
      <selection pane="bottomLeft" activeCell="AG6" sqref="AG6"/>
      <selection pane="bottomRight" activeCell="B4" sqref="B4:V4"/>
    </sheetView>
  </sheetViews>
  <sheetFormatPr defaultRowHeight="12" x14ac:dyDescent="0.25"/>
  <cols>
    <col min="1" max="1" width="7.42578125" style="1" customWidth="1"/>
    <col min="2" max="2" width="4.140625" style="3" customWidth="1"/>
    <col min="3" max="3" width="17.140625" style="37" customWidth="1"/>
    <col min="4" max="4" width="62.85546875" style="37" customWidth="1"/>
    <col min="5" max="5" width="7.5703125" style="4" hidden="1" customWidth="1"/>
    <col min="6" max="6" width="7.42578125" style="3" customWidth="1"/>
    <col min="7" max="7" width="8.5703125" style="4" hidden="1" customWidth="1"/>
    <col min="8" max="8" width="8.42578125" style="5" hidden="1" customWidth="1"/>
    <col min="9" max="9" width="7.5703125" style="6" hidden="1" customWidth="1"/>
    <col min="10" max="10" width="7.7109375" style="6" hidden="1" customWidth="1"/>
    <col min="11" max="11" width="12" style="7" customWidth="1"/>
    <col min="12" max="12" width="13.28515625" style="6" hidden="1" customWidth="1"/>
    <col min="13" max="13" width="12.85546875" style="6" hidden="1" customWidth="1"/>
    <col min="14" max="14" width="14.5703125" style="4" hidden="1" customWidth="1"/>
    <col min="15" max="15" width="13.42578125" style="4" hidden="1" customWidth="1"/>
    <col min="16" max="16" width="10.85546875" style="4" hidden="1" customWidth="1"/>
    <col min="17" max="17" width="13.5703125" style="4" hidden="1" customWidth="1"/>
    <col min="18" max="18" width="9" style="8" hidden="1" customWidth="1"/>
    <col min="19" max="19" width="9.7109375" style="4" hidden="1" customWidth="1"/>
    <col min="20" max="20" width="8" style="4" hidden="1" customWidth="1"/>
    <col min="21" max="21" width="11.140625" style="4" hidden="1" customWidth="1"/>
    <col min="22" max="22" width="25.7109375" style="5" hidden="1" customWidth="1"/>
    <col min="23" max="23" width="9.7109375" style="5" hidden="1" customWidth="1"/>
    <col min="24" max="24" width="14.85546875" style="5" hidden="1" customWidth="1"/>
    <col min="25" max="26" width="9.140625" style="5" hidden="1" customWidth="1"/>
    <col min="27" max="27" width="9.140625" style="6" hidden="1" customWidth="1"/>
    <col min="28" max="28" width="12" style="5" hidden="1" customWidth="1"/>
    <col min="29" max="29" width="9.85546875" style="4" hidden="1" customWidth="1"/>
    <col min="30" max="30" width="9.7109375" style="5" hidden="1" customWidth="1"/>
    <col min="31" max="31" width="14.5703125" style="5" hidden="1" customWidth="1"/>
    <col min="32" max="32" width="16.140625" style="6" hidden="1" customWidth="1"/>
    <col min="33" max="33" width="10.140625" style="6" hidden="1" customWidth="1"/>
    <col min="34" max="34" width="9.85546875" style="5" hidden="1" customWidth="1"/>
    <col min="35" max="35" width="10.42578125" style="5" hidden="1" customWidth="1"/>
    <col min="36" max="36" width="21" style="60" hidden="1" customWidth="1"/>
    <col min="37" max="37" width="19.5703125" style="5" hidden="1" customWidth="1"/>
    <col min="38" max="38" width="12.42578125" style="5" hidden="1" customWidth="1"/>
    <col min="39" max="39" width="0" style="5" hidden="1" customWidth="1"/>
    <col min="40" max="40" width="11.7109375" style="5" hidden="1" customWidth="1"/>
    <col min="41" max="41" width="9.5703125" style="5" hidden="1" customWidth="1"/>
    <col min="42" max="16384" width="9.140625" style="1"/>
  </cols>
  <sheetData>
    <row r="1" spans="1:41" ht="18.75" x14ac:dyDescent="0.25">
      <c r="B1" s="78" t="s">
        <v>342</v>
      </c>
      <c r="C1" s="78"/>
      <c r="D1" s="78"/>
      <c r="E1" s="78"/>
      <c r="F1" s="78"/>
      <c r="G1" s="78"/>
      <c r="H1" s="78"/>
      <c r="I1" s="78"/>
      <c r="J1" s="78"/>
      <c r="K1" s="79"/>
      <c r="L1" s="78"/>
      <c r="M1" s="78"/>
      <c r="N1" s="78"/>
      <c r="O1" s="78"/>
      <c r="P1" s="78"/>
      <c r="Q1" s="78"/>
      <c r="R1" s="78"/>
      <c r="S1" s="78"/>
      <c r="T1" s="78"/>
      <c r="U1" s="80"/>
      <c r="V1" s="78"/>
    </row>
    <row r="2" spans="1:41" ht="39" customHeight="1" x14ac:dyDescent="0.25">
      <c r="B2" s="81" t="s">
        <v>341</v>
      </c>
      <c r="C2" s="78"/>
      <c r="D2" s="78"/>
      <c r="E2" s="78"/>
      <c r="F2" s="78"/>
      <c r="G2" s="78"/>
      <c r="H2" s="78"/>
      <c r="I2" s="78"/>
      <c r="J2" s="78"/>
      <c r="K2" s="79"/>
      <c r="L2" s="78"/>
      <c r="M2" s="78"/>
      <c r="N2" s="78"/>
      <c r="O2" s="78"/>
      <c r="P2" s="78"/>
      <c r="Q2" s="78"/>
      <c r="R2" s="78"/>
      <c r="S2" s="78"/>
      <c r="T2" s="78"/>
      <c r="U2" s="80"/>
      <c r="V2" s="78"/>
    </row>
    <row r="3" spans="1:41" ht="18.75" x14ac:dyDescent="0.25">
      <c r="B3" s="87" t="s">
        <v>343</v>
      </c>
      <c r="C3" s="87"/>
      <c r="D3" s="87"/>
      <c r="E3" s="87"/>
      <c r="F3" s="87"/>
      <c r="G3" s="87"/>
      <c r="H3" s="87"/>
      <c r="I3" s="87"/>
      <c r="J3" s="87"/>
      <c r="K3" s="87"/>
      <c r="L3" s="87"/>
      <c r="M3" s="87"/>
      <c r="N3" s="87"/>
      <c r="O3" s="87"/>
      <c r="P3" s="87"/>
      <c r="Q3" s="87"/>
      <c r="R3" s="87"/>
      <c r="S3" s="87"/>
      <c r="T3" s="87"/>
      <c r="U3" s="87"/>
      <c r="V3" s="87"/>
    </row>
    <row r="4" spans="1:41" ht="11.25" x14ac:dyDescent="0.25">
      <c r="B4" s="82"/>
      <c r="C4" s="82"/>
      <c r="D4" s="82"/>
      <c r="E4" s="82"/>
      <c r="F4" s="82"/>
      <c r="G4" s="82"/>
      <c r="H4" s="82"/>
      <c r="I4" s="82"/>
      <c r="J4" s="82"/>
      <c r="K4" s="83"/>
      <c r="L4" s="82"/>
      <c r="M4" s="82"/>
      <c r="N4" s="82"/>
      <c r="O4" s="82"/>
      <c r="P4" s="82"/>
      <c r="Q4" s="82"/>
      <c r="R4" s="82"/>
      <c r="S4" s="82"/>
      <c r="T4" s="82"/>
      <c r="U4" s="82"/>
      <c r="V4" s="82"/>
      <c r="W4" s="38"/>
      <c r="X4" s="38"/>
    </row>
    <row r="5" spans="1:41" s="2" customFormat="1" ht="43.5" customHeight="1" x14ac:dyDescent="0.25">
      <c r="A5" s="9" t="s">
        <v>0</v>
      </c>
      <c r="B5" s="10" t="s">
        <v>1</v>
      </c>
      <c r="C5" s="10" t="s">
        <v>2</v>
      </c>
      <c r="D5" s="10" t="s">
        <v>340</v>
      </c>
      <c r="E5" s="11" t="s">
        <v>3</v>
      </c>
      <c r="F5" s="10" t="s">
        <v>4</v>
      </c>
      <c r="G5" s="12" t="s">
        <v>5</v>
      </c>
      <c r="H5" s="12" t="s">
        <v>6</v>
      </c>
      <c r="I5" s="13" t="s">
        <v>7</v>
      </c>
      <c r="J5" s="13" t="s">
        <v>8</v>
      </c>
      <c r="K5" s="14" t="s">
        <v>9</v>
      </c>
      <c r="L5" s="13" t="s">
        <v>10</v>
      </c>
      <c r="M5" s="13" t="s">
        <v>11</v>
      </c>
      <c r="N5" s="11" t="s">
        <v>12</v>
      </c>
      <c r="O5" s="11" t="s">
        <v>13</v>
      </c>
      <c r="P5" s="11" t="s">
        <v>14</v>
      </c>
      <c r="Q5" s="11" t="s">
        <v>15</v>
      </c>
      <c r="R5" s="15" t="s">
        <v>16</v>
      </c>
      <c r="S5" s="11" t="s">
        <v>17</v>
      </c>
      <c r="T5" s="11" t="s">
        <v>18</v>
      </c>
      <c r="U5" s="11" t="s">
        <v>19</v>
      </c>
      <c r="V5" s="39" t="s">
        <v>20</v>
      </c>
      <c r="W5" s="40" t="s">
        <v>21</v>
      </c>
      <c r="X5" s="11" t="s">
        <v>22</v>
      </c>
      <c r="Y5" s="41" t="s">
        <v>23</v>
      </c>
      <c r="Z5" s="42" t="s">
        <v>24</v>
      </c>
      <c r="AA5" s="43" t="s">
        <v>25</v>
      </c>
      <c r="AB5" s="11" t="s">
        <v>26</v>
      </c>
      <c r="AC5" s="11" t="s">
        <v>27</v>
      </c>
      <c r="AD5" s="11" t="s">
        <v>28</v>
      </c>
      <c r="AE5" s="11" t="s">
        <v>19</v>
      </c>
      <c r="AF5" s="61" t="s">
        <v>29</v>
      </c>
      <c r="AG5" s="61" t="s">
        <v>30</v>
      </c>
      <c r="AH5" s="62" t="s">
        <v>31</v>
      </c>
      <c r="AI5" s="62" t="s">
        <v>32</v>
      </c>
      <c r="AJ5" s="63" t="s">
        <v>33</v>
      </c>
      <c r="AK5" s="62" t="s">
        <v>34</v>
      </c>
      <c r="AL5" s="62" t="s">
        <v>337</v>
      </c>
      <c r="AM5" s="64"/>
      <c r="AN5" s="62" t="s">
        <v>338</v>
      </c>
      <c r="AO5" s="65" t="s">
        <v>339</v>
      </c>
    </row>
    <row r="6" spans="1:41" s="16" customFormat="1" ht="120" x14ac:dyDescent="0.25">
      <c r="A6" s="16">
        <v>19</v>
      </c>
      <c r="B6" s="17">
        <v>1</v>
      </c>
      <c r="C6" s="18" t="s">
        <v>35</v>
      </c>
      <c r="D6" s="18" t="s">
        <v>36</v>
      </c>
      <c r="E6" s="19" t="s">
        <v>37</v>
      </c>
      <c r="F6" s="17" t="s">
        <v>38</v>
      </c>
      <c r="G6" s="19"/>
      <c r="H6" s="20"/>
      <c r="I6" s="21">
        <v>490</v>
      </c>
      <c r="J6" s="21">
        <v>100</v>
      </c>
      <c r="K6" s="22">
        <v>100</v>
      </c>
      <c r="L6" s="21">
        <v>287700</v>
      </c>
      <c r="M6" s="21">
        <f t="shared" ref="M6:M49" si="0">L6*K6</f>
        <v>28770000</v>
      </c>
      <c r="N6" s="19" t="s">
        <v>35</v>
      </c>
      <c r="O6" s="19" t="s">
        <v>39</v>
      </c>
      <c r="P6" s="19" t="s">
        <v>40</v>
      </c>
      <c r="Q6" s="19" t="s">
        <v>41</v>
      </c>
      <c r="R6" s="23" t="s">
        <v>42</v>
      </c>
      <c r="S6" s="19" t="s">
        <v>43</v>
      </c>
      <c r="T6" s="19" t="s">
        <v>44</v>
      </c>
      <c r="U6" s="19" t="s">
        <v>45</v>
      </c>
      <c r="V6" s="20" t="str">
        <f t="shared" ref="V6:V20" si="1">P6&amp;"; QĐTT số: "&amp;Q6&amp;"; "&amp;R6&amp;"; "&amp;S6&amp;"; "&amp;T6</f>
        <v>IB2400466075; QĐTT số: 823/QĐ-BVQY103; 05/3/2025; Bệnh viện Quân y 103; 365 ngày</v>
      </c>
      <c r="W6" s="44"/>
      <c r="X6" s="20"/>
      <c r="Y6" s="45"/>
      <c r="Z6" s="46"/>
      <c r="AA6" s="47">
        <v>287700</v>
      </c>
      <c r="AB6" s="20"/>
      <c r="AC6" s="19" t="s">
        <v>46</v>
      </c>
      <c r="AD6" s="19" t="s">
        <v>47</v>
      </c>
      <c r="AE6" s="20" t="s">
        <v>45</v>
      </c>
      <c r="AF6" s="21">
        <v>287700</v>
      </c>
      <c r="AG6" s="66">
        <f t="shared" ref="AG6:AG49" si="2">(L6-AF6)/AF6</f>
        <v>0</v>
      </c>
      <c r="AH6" s="67">
        <f t="shared" ref="AH6:AH49" si="3">M6-(K6*AF6)</f>
        <v>0</v>
      </c>
      <c r="AI6" s="20" t="s">
        <v>39</v>
      </c>
      <c r="AJ6" s="68" t="s">
        <v>36</v>
      </c>
      <c r="AK6" s="20" t="s">
        <v>48</v>
      </c>
      <c r="AL6" s="20">
        <f>VLOOKUP(C6,'[1]SHPT (2)'!$C:$K,9,0)</f>
        <v>100</v>
      </c>
      <c r="AM6" s="44" t="b">
        <f>AL6=K6</f>
        <v>1</v>
      </c>
      <c r="AN6" s="67">
        <f>AL6*L6</f>
        <v>28770000</v>
      </c>
      <c r="AO6" s="69">
        <f>K6</f>
        <v>100</v>
      </c>
    </row>
    <row r="7" spans="1:41" s="16" customFormat="1" ht="120" x14ac:dyDescent="0.25">
      <c r="A7" s="16">
        <v>20</v>
      </c>
      <c r="B7" s="17">
        <v>2</v>
      </c>
      <c r="C7" s="18" t="s">
        <v>49</v>
      </c>
      <c r="D7" s="18" t="s">
        <v>50</v>
      </c>
      <c r="E7" s="19" t="s">
        <v>51</v>
      </c>
      <c r="F7" s="17" t="s">
        <v>38</v>
      </c>
      <c r="G7" s="19"/>
      <c r="H7" s="20"/>
      <c r="I7" s="21">
        <v>3430</v>
      </c>
      <c r="J7" s="21">
        <v>480</v>
      </c>
      <c r="K7" s="22">
        <v>96</v>
      </c>
      <c r="L7" s="21">
        <v>330078</v>
      </c>
      <c r="M7" s="21">
        <f t="shared" si="0"/>
        <v>31687488</v>
      </c>
      <c r="N7" s="19" t="s">
        <v>49</v>
      </c>
      <c r="O7" s="19" t="s">
        <v>52</v>
      </c>
      <c r="P7" s="19" t="s">
        <v>40</v>
      </c>
      <c r="Q7" s="19" t="s">
        <v>41</v>
      </c>
      <c r="R7" s="23" t="s">
        <v>42</v>
      </c>
      <c r="S7" s="19" t="s">
        <v>43</v>
      </c>
      <c r="T7" s="19" t="s">
        <v>44</v>
      </c>
      <c r="U7" s="19" t="s">
        <v>45</v>
      </c>
      <c r="V7" s="20" t="str">
        <f t="shared" si="1"/>
        <v>IB2400466075; QĐTT số: 823/QĐ-BVQY103; 05/3/2025; Bệnh viện Quân y 103; 365 ngày</v>
      </c>
      <c r="W7" s="44"/>
      <c r="X7" s="20"/>
      <c r="Y7" s="45"/>
      <c r="Z7" s="46"/>
      <c r="AA7" s="47">
        <v>330078</v>
      </c>
      <c r="AB7" s="20"/>
      <c r="AC7" s="19" t="s">
        <v>53</v>
      </c>
      <c r="AD7" s="19" t="s">
        <v>47</v>
      </c>
      <c r="AE7" s="20" t="s">
        <v>45</v>
      </c>
      <c r="AF7" s="21">
        <v>330078</v>
      </c>
      <c r="AG7" s="66">
        <f t="shared" si="2"/>
        <v>0</v>
      </c>
      <c r="AH7" s="67">
        <f t="shared" si="3"/>
        <v>0</v>
      </c>
      <c r="AI7" s="20" t="s">
        <v>52</v>
      </c>
      <c r="AJ7" s="68"/>
      <c r="AK7" s="20" t="s">
        <v>48</v>
      </c>
      <c r="AL7" s="20">
        <f>VLOOKUP(C7,'[1]SHPT (2)'!$C:$K,9,0)</f>
        <v>96</v>
      </c>
      <c r="AM7" s="44" t="b">
        <f t="shared" ref="AM7:AM49" si="4">AL7=K7</f>
        <v>1</v>
      </c>
      <c r="AN7" s="67">
        <f t="shared" ref="AN7:AN49" si="5">AL7*L7</f>
        <v>31687488</v>
      </c>
      <c r="AO7" s="69">
        <f t="shared" ref="AO7:AO49" si="6">K7</f>
        <v>96</v>
      </c>
    </row>
    <row r="8" spans="1:41" s="16" customFormat="1" ht="120" x14ac:dyDescent="0.25">
      <c r="A8" s="16">
        <v>21</v>
      </c>
      <c r="B8" s="17">
        <v>3</v>
      </c>
      <c r="C8" s="18" t="s">
        <v>54</v>
      </c>
      <c r="D8" s="18" t="s">
        <v>55</v>
      </c>
      <c r="E8" s="19" t="s">
        <v>51</v>
      </c>
      <c r="F8" s="17" t="s">
        <v>38</v>
      </c>
      <c r="G8" s="19"/>
      <c r="H8" s="20"/>
      <c r="I8" s="21">
        <v>1470</v>
      </c>
      <c r="J8" s="21">
        <v>96</v>
      </c>
      <c r="K8" s="22">
        <v>96</v>
      </c>
      <c r="L8" s="21">
        <v>397031</v>
      </c>
      <c r="M8" s="21">
        <f t="shared" si="0"/>
        <v>38114976</v>
      </c>
      <c r="N8" s="19" t="s">
        <v>54</v>
      </c>
      <c r="O8" s="19" t="s">
        <v>56</v>
      </c>
      <c r="P8" s="19" t="s">
        <v>40</v>
      </c>
      <c r="Q8" s="19" t="s">
        <v>41</v>
      </c>
      <c r="R8" s="23" t="s">
        <v>42</v>
      </c>
      <c r="S8" s="19" t="s">
        <v>43</v>
      </c>
      <c r="T8" s="19" t="s">
        <v>44</v>
      </c>
      <c r="U8" s="19" t="s">
        <v>45</v>
      </c>
      <c r="V8" s="20" t="str">
        <f t="shared" si="1"/>
        <v>IB2400466075; QĐTT số: 823/QĐ-BVQY103; 05/3/2025; Bệnh viện Quân y 103; 365 ngày</v>
      </c>
      <c r="W8" s="44"/>
      <c r="X8" s="20"/>
      <c r="Y8" s="45"/>
      <c r="Z8" s="46"/>
      <c r="AA8" s="47">
        <v>397031</v>
      </c>
      <c r="AB8" s="20"/>
      <c r="AC8" s="19" t="s">
        <v>53</v>
      </c>
      <c r="AD8" s="19" t="s">
        <v>47</v>
      </c>
      <c r="AE8" s="20" t="s">
        <v>45</v>
      </c>
      <c r="AF8" s="21">
        <v>397031</v>
      </c>
      <c r="AG8" s="66">
        <f t="shared" si="2"/>
        <v>0</v>
      </c>
      <c r="AH8" s="67">
        <f t="shared" si="3"/>
        <v>0</v>
      </c>
      <c r="AI8" s="20" t="s">
        <v>56</v>
      </c>
      <c r="AJ8" s="68"/>
      <c r="AK8" s="20" t="s">
        <v>48</v>
      </c>
      <c r="AL8" s="20">
        <f>VLOOKUP(C8,'[1]SHPT (2)'!$C:$K,9,0)</f>
        <v>96</v>
      </c>
      <c r="AM8" s="44" t="b">
        <f t="shared" si="4"/>
        <v>1</v>
      </c>
      <c r="AN8" s="67">
        <f t="shared" si="5"/>
        <v>38114976</v>
      </c>
      <c r="AO8" s="69">
        <f t="shared" si="6"/>
        <v>96</v>
      </c>
    </row>
    <row r="9" spans="1:41" s="16" customFormat="1" ht="132" x14ac:dyDescent="0.25">
      <c r="A9" s="16">
        <v>22</v>
      </c>
      <c r="B9" s="17">
        <v>4</v>
      </c>
      <c r="C9" s="18" t="s">
        <v>57</v>
      </c>
      <c r="D9" s="18" t="s">
        <v>58</v>
      </c>
      <c r="E9" s="19" t="s">
        <v>59</v>
      </c>
      <c r="F9" s="17" t="s">
        <v>38</v>
      </c>
      <c r="G9" s="19"/>
      <c r="H9" s="20"/>
      <c r="I9" s="21">
        <v>162</v>
      </c>
      <c r="J9" s="21">
        <v>100</v>
      </c>
      <c r="K9" s="22">
        <v>50</v>
      </c>
      <c r="L9" s="21">
        <v>163800</v>
      </c>
      <c r="M9" s="21">
        <f t="shared" si="0"/>
        <v>8190000</v>
      </c>
      <c r="N9" s="19" t="s">
        <v>57</v>
      </c>
      <c r="O9" s="19" t="s">
        <v>60</v>
      </c>
      <c r="P9" s="19" t="s">
        <v>40</v>
      </c>
      <c r="Q9" s="19" t="s">
        <v>41</v>
      </c>
      <c r="R9" s="23" t="s">
        <v>42</v>
      </c>
      <c r="S9" s="19" t="s">
        <v>43</v>
      </c>
      <c r="T9" s="19" t="s">
        <v>44</v>
      </c>
      <c r="U9" s="19" t="s">
        <v>45</v>
      </c>
      <c r="V9" s="20" t="str">
        <f t="shared" si="1"/>
        <v>IB2400466075; QĐTT số: 823/QĐ-BVQY103; 05/3/2025; Bệnh viện Quân y 103; 365 ngày</v>
      </c>
      <c r="W9" s="44"/>
      <c r="X9" s="20"/>
      <c r="Y9" s="45"/>
      <c r="Z9" s="46"/>
      <c r="AA9" s="47">
        <v>163800</v>
      </c>
      <c r="AB9" s="20"/>
      <c r="AC9" s="19" t="s">
        <v>46</v>
      </c>
      <c r="AD9" s="19" t="s">
        <v>47</v>
      </c>
      <c r="AE9" s="20" t="s">
        <v>45</v>
      </c>
      <c r="AF9" s="21">
        <v>163800</v>
      </c>
      <c r="AG9" s="66">
        <f t="shared" si="2"/>
        <v>0</v>
      </c>
      <c r="AH9" s="67">
        <f t="shared" si="3"/>
        <v>0</v>
      </c>
      <c r="AI9" s="20" t="s">
        <v>60</v>
      </c>
      <c r="AJ9" s="68" t="s">
        <v>61</v>
      </c>
      <c r="AK9" s="20" t="s">
        <v>48</v>
      </c>
      <c r="AL9" s="20">
        <f>VLOOKUP(C9,'[1]SHPT (2)'!$C:$K,9,0)</f>
        <v>50</v>
      </c>
      <c r="AM9" s="44" t="b">
        <f t="shared" si="4"/>
        <v>1</v>
      </c>
      <c r="AN9" s="67">
        <f t="shared" si="5"/>
        <v>8190000</v>
      </c>
      <c r="AO9" s="69">
        <f t="shared" si="6"/>
        <v>50</v>
      </c>
    </row>
    <row r="10" spans="1:41" s="16" customFormat="1" ht="96" x14ac:dyDescent="0.25">
      <c r="A10" s="16">
        <v>23</v>
      </c>
      <c r="B10" s="17">
        <v>5</v>
      </c>
      <c r="C10" s="18" t="s">
        <v>62</v>
      </c>
      <c r="D10" s="18" t="s">
        <v>63</v>
      </c>
      <c r="E10" s="19" t="s">
        <v>64</v>
      </c>
      <c r="F10" s="17" t="s">
        <v>38</v>
      </c>
      <c r="G10" s="19"/>
      <c r="H10" s="20"/>
      <c r="I10" s="21">
        <v>6566</v>
      </c>
      <c r="J10" s="21">
        <v>240</v>
      </c>
      <c r="K10" s="22">
        <v>48</v>
      </c>
      <c r="L10" s="21">
        <v>132300</v>
      </c>
      <c r="M10" s="21">
        <f t="shared" si="0"/>
        <v>6350400</v>
      </c>
      <c r="N10" s="19" t="s">
        <v>62</v>
      </c>
      <c r="O10" s="19" t="s">
        <v>65</v>
      </c>
      <c r="P10" s="19" t="s">
        <v>40</v>
      </c>
      <c r="Q10" s="19" t="s">
        <v>41</v>
      </c>
      <c r="R10" s="23" t="s">
        <v>42</v>
      </c>
      <c r="S10" s="19" t="s">
        <v>43</v>
      </c>
      <c r="T10" s="19" t="s">
        <v>44</v>
      </c>
      <c r="U10" s="19" t="s">
        <v>45</v>
      </c>
      <c r="V10" s="20" t="str">
        <f t="shared" si="1"/>
        <v>IB2400466075; QĐTT số: 823/QĐ-BVQY103; 05/3/2025; Bệnh viện Quân y 103; 365 ngày</v>
      </c>
      <c r="W10" s="44"/>
      <c r="X10" s="20"/>
      <c r="Y10" s="45"/>
      <c r="Z10" s="46"/>
      <c r="AA10" s="47">
        <v>132300</v>
      </c>
      <c r="AB10" s="20"/>
      <c r="AC10" s="19" t="s">
        <v>66</v>
      </c>
      <c r="AD10" s="19" t="s">
        <v>47</v>
      </c>
      <c r="AE10" s="20" t="s">
        <v>45</v>
      </c>
      <c r="AF10" s="21">
        <v>132300</v>
      </c>
      <c r="AG10" s="66">
        <f t="shared" si="2"/>
        <v>0</v>
      </c>
      <c r="AH10" s="67">
        <f t="shared" si="3"/>
        <v>0</v>
      </c>
      <c r="AI10" s="20" t="s">
        <v>65</v>
      </c>
      <c r="AJ10" s="68"/>
      <c r="AK10" s="20" t="s">
        <v>48</v>
      </c>
      <c r="AL10" s="20">
        <f>VLOOKUP(C10,'[1]SHPT (2)'!$C:$K,9,0)</f>
        <v>48</v>
      </c>
      <c r="AM10" s="44" t="b">
        <f t="shared" si="4"/>
        <v>1</v>
      </c>
      <c r="AN10" s="67">
        <f t="shared" si="5"/>
        <v>6350400</v>
      </c>
      <c r="AO10" s="69">
        <f t="shared" si="6"/>
        <v>48</v>
      </c>
    </row>
    <row r="11" spans="1:41" ht="120" x14ac:dyDescent="0.25">
      <c r="A11" s="16">
        <v>62</v>
      </c>
      <c r="B11" s="17">
        <v>6</v>
      </c>
      <c r="C11" s="24" t="s">
        <v>67</v>
      </c>
      <c r="D11" s="24" t="s">
        <v>68</v>
      </c>
      <c r="E11" s="25" t="s">
        <v>37</v>
      </c>
      <c r="F11" s="26" t="s">
        <v>38</v>
      </c>
      <c r="G11" s="25"/>
      <c r="H11" s="27"/>
      <c r="I11" s="28">
        <v>196</v>
      </c>
      <c r="J11" s="28">
        <v>100</v>
      </c>
      <c r="K11" s="22">
        <v>100</v>
      </c>
      <c r="L11" s="28">
        <v>260190</v>
      </c>
      <c r="M11" s="21">
        <f t="shared" si="0"/>
        <v>26019000</v>
      </c>
      <c r="N11" s="25" t="s">
        <v>67</v>
      </c>
      <c r="O11" s="25" t="s">
        <v>69</v>
      </c>
      <c r="P11" s="19" t="s">
        <v>40</v>
      </c>
      <c r="Q11" s="25" t="s">
        <v>41</v>
      </c>
      <c r="R11" s="29" t="s">
        <v>70</v>
      </c>
      <c r="S11" s="19" t="s">
        <v>43</v>
      </c>
      <c r="T11" s="19" t="s">
        <v>44</v>
      </c>
      <c r="U11" s="25" t="s">
        <v>45</v>
      </c>
      <c r="V11" s="20" t="str">
        <f t="shared" si="1"/>
        <v>IB2400466075; QĐTT số: 823/QĐ-BVQY103; 05/03/2025; Bệnh viện Quân y 103; 365 ngày</v>
      </c>
      <c r="W11" s="48" t="s">
        <v>69</v>
      </c>
      <c r="X11" s="27"/>
      <c r="Y11" s="49"/>
      <c r="Z11" s="50"/>
      <c r="AA11" s="51"/>
      <c r="AB11" s="27"/>
      <c r="AC11" s="19" t="s">
        <v>46</v>
      </c>
      <c r="AD11" s="19" t="s">
        <v>47</v>
      </c>
      <c r="AE11" s="20" t="s">
        <v>45</v>
      </c>
      <c r="AF11" s="21">
        <v>260190</v>
      </c>
      <c r="AG11" s="66">
        <f t="shared" si="2"/>
        <v>0</v>
      </c>
      <c r="AH11" s="67">
        <f t="shared" si="3"/>
        <v>0</v>
      </c>
      <c r="AI11" s="27" t="s">
        <v>69</v>
      </c>
      <c r="AJ11" s="68"/>
      <c r="AK11" s="27"/>
      <c r="AL11" s="20">
        <f>VLOOKUP(C11,'[1]SHPT (2)'!$C:$K,9,0)</f>
        <v>100</v>
      </c>
      <c r="AM11" s="44" t="b">
        <f t="shared" si="4"/>
        <v>1</v>
      </c>
      <c r="AN11" s="67">
        <f t="shared" si="5"/>
        <v>26019000</v>
      </c>
      <c r="AO11" s="69">
        <f t="shared" si="6"/>
        <v>100</v>
      </c>
    </row>
    <row r="12" spans="1:41" ht="108" x14ac:dyDescent="0.25">
      <c r="A12" s="16">
        <v>90</v>
      </c>
      <c r="B12" s="17">
        <v>7</v>
      </c>
      <c r="C12" s="24" t="s">
        <v>71</v>
      </c>
      <c r="D12" s="18" t="s">
        <v>72</v>
      </c>
      <c r="E12" s="25" t="s">
        <v>64</v>
      </c>
      <c r="F12" s="26" t="s">
        <v>38</v>
      </c>
      <c r="G12" s="25"/>
      <c r="H12" s="27"/>
      <c r="I12" s="28"/>
      <c r="J12" s="28">
        <v>240</v>
      </c>
      <c r="K12" s="22">
        <v>48</v>
      </c>
      <c r="L12" s="52">
        <v>170000</v>
      </c>
      <c r="M12" s="21">
        <f t="shared" si="0"/>
        <v>8160000</v>
      </c>
      <c r="N12" s="25" t="s">
        <v>71</v>
      </c>
      <c r="O12" s="25" t="s">
        <v>73</v>
      </c>
      <c r="P12" s="25" t="s">
        <v>74</v>
      </c>
      <c r="Q12" s="25" t="s">
        <v>75</v>
      </c>
      <c r="R12" s="29" t="s">
        <v>76</v>
      </c>
      <c r="S12" s="25" t="s">
        <v>77</v>
      </c>
      <c r="T12" s="25" t="s">
        <v>44</v>
      </c>
      <c r="U12" s="25" t="s">
        <v>78</v>
      </c>
      <c r="V12" s="20" t="str">
        <f t="shared" si="1"/>
        <v>IB2400160524; QĐTT số: 2472/QĐ-BV; 09/9/2024; Bệnh viện 30/4; 365 ngày</v>
      </c>
      <c r="W12" s="48" t="s">
        <v>79</v>
      </c>
      <c r="X12" s="27"/>
      <c r="Y12" s="49"/>
      <c r="Z12" s="50"/>
      <c r="AA12" s="51"/>
      <c r="AB12" s="27" t="s">
        <v>79</v>
      </c>
      <c r="AC12" s="19" t="s">
        <v>80</v>
      </c>
      <c r="AD12" s="19" t="s">
        <v>47</v>
      </c>
      <c r="AE12" s="20" t="s">
        <v>78</v>
      </c>
      <c r="AF12" s="28"/>
      <c r="AG12" s="66" t="e">
        <f t="shared" si="2"/>
        <v>#DIV/0!</v>
      </c>
      <c r="AH12" s="67">
        <f t="shared" si="3"/>
        <v>8160000</v>
      </c>
      <c r="AI12" s="27" t="s">
        <v>79</v>
      </c>
      <c r="AJ12" s="68"/>
      <c r="AK12" s="20" t="s">
        <v>48</v>
      </c>
      <c r="AL12" s="20">
        <f>VLOOKUP(C12,'[1]SHPT (2)'!$C:$K,9,0)</f>
        <v>48</v>
      </c>
      <c r="AM12" s="44" t="b">
        <f t="shared" si="4"/>
        <v>1</v>
      </c>
      <c r="AN12" s="67">
        <f t="shared" si="5"/>
        <v>8160000</v>
      </c>
      <c r="AO12" s="69">
        <f t="shared" si="6"/>
        <v>48</v>
      </c>
    </row>
    <row r="13" spans="1:41" ht="84" x14ac:dyDescent="0.25">
      <c r="A13" s="16">
        <v>101</v>
      </c>
      <c r="B13" s="17">
        <v>8</v>
      </c>
      <c r="C13" s="24" t="s">
        <v>81</v>
      </c>
      <c r="D13" s="24" t="s">
        <v>82</v>
      </c>
      <c r="E13" s="25" t="s">
        <v>83</v>
      </c>
      <c r="F13" s="26" t="s">
        <v>38</v>
      </c>
      <c r="G13" s="25"/>
      <c r="H13" s="27"/>
      <c r="I13" s="28"/>
      <c r="J13" s="28">
        <v>200</v>
      </c>
      <c r="K13" s="22">
        <v>100</v>
      </c>
      <c r="L13" s="52">
        <v>165000</v>
      </c>
      <c r="M13" s="21">
        <f t="shared" si="0"/>
        <v>16500000</v>
      </c>
      <c r="N13" s="25" t="s">
        <v>84</v>
      </c>
      <c r="O13" s="25" t="s">
        <v>85</v>
      </c>
      <c r="P13" s="25" t="s">
        <v>86</v>
      </c>
      <c r="Q13" s="25" t="s">
        <v>87</v>
      </c>
      <c r="R13" s="29" t="s">
        <v>88</v>
      </c>
      <c r="S13" s="25" t="s">
        <v>89</v>
      </c>
      <c r="T13" s="25" t="s">
        <v>90</v>
      </c>
      <c r="U13" s="25" t="s">
        <v>91</v>
      </c>
      <c r="V13" s="20" t="str">
        <f t="shared" si="1"/>
        <v>IB2500196814; QĐTT số: KQ2500196814_2506182215; 18/6/2025; Bệnh viện ĐK Nông nghiệp; 12 tháng</v>
      </c>
      <c r="W13" s="48" t="s">
        <v>92</v>
      </c>
      <c r="X13" s="27"/>
      <c r="Y13" s="49"/>
      <c r="Z13" s="50"/>
      <c r="AA13" s="51"/>
      <c r="AB13" s="27"/>
      <c r="AC13" s="19" t="s">
        <v>93</v>
      </c>
      <c r="AD13" s="19" t="s">
        <v>47</v>
      </c>
      <c r="AE13" s="20" t="s">
        <v>91</v>
      </c>
      <c r="AF13" s="28"/>
      <c r="AG13" s="66" t="e">
        <f t="shared" si="2"/>
        <v>#DIV/0!</v>
      </c>
      <c r="AH13" s="67">
        <f t="shared" si="3"/>
        <v>16500000</v>
      </c>
      <c r="AI13" s="27" t="s">
        <v>94</v>
      </c>
      <c r="AJ13" s="68"/>
      <c r="AK13" s="20" t="s">
        <v>48</v>
      </c>
      <c r="AL13" s="20">
        <f>VLOOKUP(C13,'[1]SHPT (2)'!$C:$K,9,0)</f>
        <v>100</v>
      </c>
      <c r="AM13" s="44" t="b">
        <f t="shared" si="4"/>
        <v>1</v>
      </c>
      <c r="AN13" s="67">
        <f t="shared" si="5"/>
        <v>16500000</v>
      </c>
      <c r="AO13" s="69">
        <f t="shared" si="6"/>
        <v>100</v>
      </c>
    </row>
    <row r="14" spans="1:41" ht="72" x14ac:dyDescent="0.25">
      <c r="A14" s="16">
        <v>102</v>
      </c>
      <c r="B14" s="17">
        <v>9</v>
      </c>
      <c r="C14" s="24" t="s">
        <v>95</v>
      </c>
      <c r="D14" s="24" t="s">
        <v>96</v>
      </c>
      <c r="E14" s="25" t="s">
        <v>83</v>
      </c>
      <c r="F14" s="26" t="s">
        <v>38</v>
      </c>
      <c r="G14" s="25"/>
      <c r="H14" s="27"/>
      <c r="I14" s="28"/>
      <c r="J14" s="21">
        <v>600</v>
      </c>
      <c r="K14" s="22">
        <v>600</v>
      </c>
      <c r="L14" s="28">
        <f>20500000/100</f>
        <v>205000</v>
      </c>
      <c r="M14" s="21">
        <f t="shared" si="0"/>
        <v>123000000</v>
      </c>
      <c r="N14" s="25" t="s">
        <v>97</v>
      </c>
      <c r="O14" s="25" t="s">
        <v>98</v>
      </c>
      <c r="P14" s="25" t="s">
        <v>99</v>
      </c>
      <c r="Q14" s="25" t="s">
        <v>100</v>
      </c>
      <c r="R14" s="29" t="s">
        <v>101</v>
      </c>
      <c r="S14" s="25" t="s">
        <v>102</v>
      </c>
      <c r="T14" s="25" t="s">
        <v>103</v>
      </c>
      <c r="U14" s="25" t="s">
        <v>91</v>
      </c>
      <c r="V14" s="20" t="str">
        <f t="shared" si="1"/>
        <v>IB2500034777; QĐTT số: KQ2500034777_2503171526; 18/3/2025; Bệnh viện Nhi Trung ương; 24 tháng</v>
      </c>
      <c r="W14" s="48" t="s">
        <v>92</v>
      </c>
      <c r="X14" s="27"/>
      <c r="Y14" s="49"/>
      <c r="Z14" s="50"/>
      <c r="AA14" s="51"/>
      <c r="AB14" s="27"/>
      <c r="AC14" s="19" t="s">
        <v>93</v>
      </c>
      <c r="AD14" s="19" t="s">
        <v>47</v>
      </c>
      <c r="AE14" s="20" t="s">
        <v>91</v>
      </c>
      <c r="AF14" s="28"/>
      <c r="AG14" s="66" t="e">
        <f t="shared" si="2"/>
        <v>#DIV/0!</v>
      </c>
      <c r="AH14" s="67">
        <f t="shared" si="3"/>
        <v>123000000</v>
      </c>
      <c r="AI14" s="27" t="s">
        <v>94</v>
      </c>
      <c r="AJ14" s="68"/>
      <c r="AK14" s="20" t="s">
        <v>48</v>
      </c>
      <c r="AL14" s="20">
        <f>VLOOKUP(C14,'[1]SHPT (2)'!$C:$K,9,0)</f>
        <v>600</v>
      </c>
      <c r="AM14" s="44" t="b">
        <f t="shared" si="4"/>
        <v>1</v>
      </c>
      <c r="AN14" s="67">
        <f t="shared" si="5"/>
        <v>123000000</v>
      </c>
      <c r="AO14" s="69">
        <f t="shared" si="6"/>
        <v>600</v>
      </c>
    </row>
    <row r="15" spans="1:41" ht="132" x14ac:dyDescent="0.25">
      <c r="A15" s="16">
        <v>109</v>
      </c>
      <c r="B15" s="17">
        <v>10</v>
      </c>
      <c r="C15" s="24" t="s">
        <v>104</v>
      </c>
      <c r="D15" s="30" t="s">
        <v>105</v>
      </c>
      <c r="E15" s="25" t="s">
        <v>106</v>
      </c>
      <c r="F15" s="26" t="s">
        <v>38</v>
      </c>
      <c r="G15" s="25"/>
      <c r="H15" s="27"/>
      <c r="I15" s="28"/>
      <c r="J15" s="21">
        <v>200</v>
      </c>
      <c r="K15" s="22">
        <v>200</v>
      </c>
      <c r="L15" s="28">
        <v>772800</v>
      </c>
      <c r="M15" s="21">
        <f t="shared" si="0"/>
        <v>154560000</v>
      </c>
      <c r="N15" s="25" t="s">
        <v>107</v>
      </c>
      <c r="O15" s="25" t="s">
        <v>108</v>
      </c>
      <c r="P15" s="25" t="s">
        <v>109</v>
      </c>
      <c r="Q15" s="25" t="s">
        <v>110</v>
      </c>
      <c r="R15" s="29" t="s">
        <v>111</v>
      </c>
      <c r="S15" s="25" t="s">
        <v>112</v>
      </c>
      <c r="T15" s="25" t="s">
        <v>90</v>
      </c>
      <c r="U15" s="25" t="s">
        <v>113</v>
      </c>
      <c r="V15" s="20" t="str">
        <f t="shared" si="1"/>
        <v>IB2500026073; QĐTT số: KQ2500026073_2504021411; 02/4/2025; Bệnh viện Bệnh nhiệt đới TW; 12 tháng</v>
      </c>
      <c r="W15" s="48" t="s">
        <v>92</v>
      </c>
      <c r="X15" s="27"/>
      <c r="Y15" s="49"/>
      <c r="Z15" s="50"/>
      <c r="AA15" s="51"/>
      <c r="AB15" s="27"/>
      <c r="AC15" s="19" t="s">
        <v>114</v>
      </c>
      <c r="AD15" s="19" t="s">
        <v>115</v>
      </c>
      <c r="AE15" s="20" t="s">
        <v>113</v>
      </c>
      <c r="AF15" s="28"/>
      <c r="AG15" s="66" t="e">
        <f t="shared" si="2"/>
        <v>#DIV/0!</v>
      </c>
      <c r="AH15" s="67">
        <f t="shared" si="3"/>
        <v>154560000</v>
      </c>
      <c r="AI15" s="27" t="s">
        <v>94</v>
      </c>
      <c r="AJ15" s="68"/>
      <c r="AK15" s="20" t="s">
        <v>48</v>
      </c>
      <c r="AL15" s="20">
        <f>VLOOKUP(C15,'[1]SHPT (2)'!$C:$K,9,0)</f>
        <v>200</v>
      </c>
      <c r="AM15" s="44" t="b">
        <f t="shared" si="4"/>
        <v>1</v>
      </c>
      <c r="AN15" s="67">
        <f t="shared" si="5"/>
        <v>154560000</v>
      </c>
      <c r="AO15" s="69">
        <f t="shared" si="6"/>
        <v>200</v>
      </c>
    </row>
    <row r="16" spans="1:41" ht="120" x14ac:dyDescent="0.25">
      <c r="A16" s="16">
        <v>110</v>
      </c>
      <c r="B16" s="17">
        <v>11</v>
      </c>
      <c r="C16" s="24" t="s">
        <v>116</v>
      </c>
      <c r="D16" s="18" t="s">
        <v>117</v>
      </c>
      <c r="E16" s="25" t="s">
        <v>106</v>
      </c>
      <c r="F16" s="26" t="s">
        <v>38</v>
      </c>
      <c r="G16" s="25"/>
      <c r="H16" s="27"/>
      <c r="I16" s="28"/>
      <c r="J16" s="21">
        <v>300</v>
      </c>
      <c r="K16" s="22">
        <v>300</v>
      </c>
      <c r="L16" s="28">
        <v>764400</v>
      </c>
      <c r="M16" s="21">
        <f t="shared" si="0"/>
        <v>229320000</v>
      </c>
      <c r="N16" s="25" t="s">
        <v>118</v>
      </c>
      <c r="O16" s="25" t="s">
        <v>119</v>
      </c>
      <c r="P16" s="25" t="s">
        <v>109</v>
      </c>
      <c r="Q16" s="25" t="s">
        <v>110</v>
      </c>
      <c r="R16" s="29" t="s">
        <v>111</v>
      </c>
      <c r="S16" s="25" t="s">
        <v>112</v>
      </c>
      <c r="T16" s="25" t="s">
        <v>90</v>
      </c>
      <c r="U16" s="25" t="s">
        <v>113</v>
      </c>
      <c r="V16" s="20" t="str">
        <f t="shared" si="1"/>
        <v>IB2500026073; QĐTT số: KQ2500026073_2504021411; 02/4/2025; Bệnh viện Bệnh nhiệt đới TW; 12 tháng</v>
      </c>
      <c r="W16" s="48" t="s">
        <v>92</v>
      </c>
      <c r="X16" s="27"/>
      <c r="Y16" s="49"/>
      <c r="Z16" s="50"/>
      <c r="AA16" s="51"/>
      <c r="AB16" s="27"/>
      <c r="AC16" s="19" t="s">
        <v>114</v>
      </c>
      <c r="AD16" s="19" t="s">
        <v>115</v>
      </c>
      <c r="AE16" s="20" t="s">
        <v>113</v>
      </c>
      <c r="AF16" s="28"/>
      <c r="AG16" s="66" t="e">
        <f t="shared" si="2"/>
        <v>#DIV/0!</v>
      </c>
      <c r="AH16" s="67">
        <f t="shared" si="3"/>
        <v>229320000</v>
      </c>
      <c r="AI16" s="27" t="s">
        <v>94</v>
      </c>
      <c r="AJ16" s="68"/>
      <c r="AK16" s="20" t="s">
        <v>48</v>
      </c>
      <c r="AL16" s="20">
        <f>VLOOKUP(C16,'[1]SHPT (2)'!$C:$K,9,0)</f>
        <v>300</v>
      </c>
      <c r="AM16" s="44" t="b">
        <f t="shared" si="4"/>
        <v>1</v>
      </c>
      <c r="AN16" s="67">
        <f t="shared" si="5"/>
        <v>229320000</v>
      </c>
      <c r="AO16" s="69">
        <f t="shared" si="6"/>
        <v>300</v>
      </c>
    </row>
    <row r="17" spans="1:41" ht="120" x14ac:dyDescent="0.25">
      <c r="A17" s="16">
        <v>122</v>
      </c>
      <c r="B17" s="17">
        <v>12</v>
      </c>
      <c r="C17" s="31" t="s">
        <v>120</v>
      </c>
      <c r="D17" s="24" t="s">
        <v>121</v>
      </c>
      <c r="E17" s="25" t="s">
        <v>122</v>
      </c>
      <c r="F17" s="26" t="s">
        <v>38</v>
      </c>
      <c r="G17" s="25"/>
      <c r="H17" s="27"/>
      <c r="I17" s="28"/>
      <c r="J17" s="21">
        <v>60</v>
      </c>
      <c r="K17" s="22">
        <v>60</v>
      </c>
      <c r="L17" s="28">
        <v>4796785</v>
      </c>
      <c r="M17" s="21">
        <f t="shared" si="0"/>
        <v>287807100</v>
      </c>
      <c r="N17" s="25" t="s">
        <v>120</v>
      </c>
      <c r="O17" s="25" t="s">
        <v>123</v>
      </c>
      <c r="P17" s="25" t="s">
        <v>109</v>
      </c>
      <c r="Q17" s="25" t="s">
        <v>110</v>
      </c>
      <c r="R17" s="29" t="s">
        <v>111</v>
      </c>
      <c r="S17" s="25" t="s">
        <v>112</v>
      </c>
      <c r="T17" s="25" t="s">
        <v>90</v>
      </c>
      <c r="U17" s="25" t="s">
        <v>124</v>
      </c>
      <c r="V17" s="20" t="str">
        <f t="shared" si="1"/>
        <v>IB2500026073; QĐTT số: KQ2500026073_2504021411; 02/4/2025; Bệnh viện Bệnh nhiệt đới TW; 12 tháng</v>
      </c>
      <c r="W17" s="48" t="s">
        <v>92</v>
      </c>
      <c r="X17" s="27"/>
      <c r="Y17" s="49"/>
      <c r="Z17" s="50"/>
      <c r="AA17" s="51"/>
      <c r="AB17" s="27"/>
      <c r="AC17" s="19" t="s">
        <v>125</v>
      </c>
      <c r="AD17" s="19" t="s">
        <v>47</v>
      </c>
      <c r="AE17" s="20" t="s">
        <v>126</v>
      </c>
      <c r="AF17" s="28"/>
      <c r="AG17" s="66" t="e">
        <f t="shared" si="2"/>
        <v>#DIV/0!</v>
      </c>
      <c r="AH17" s="67">
        <f t="shared" si="3"/>
        <v>287807100</v>
      </c>
      <c r="AI17" s="27" t="s">
        <v>94</v>
      </c>
      <c r="AJ17" s="68"/>
      <c r="AK17" s="27"/>
      <c r="AL17" s="20">
        <f>VLOOKUP(C17,'[1]SHPT (2)'!$C:$K,9,0)</f>
        <v>60</v>
      </c>
      <c r="AM17" s="44" t="b">
        <f t="shared" si="4"/>
        <v>1</v>
      </c>
      <c r="AN17" s="67">
        <f t="shared" si="5"/>
        <v>287807100</v>
      </c>
      <c r="AO17" s="69">
        <f t="shared" si="6"/>
        <v>60</v>
      </c>
    </row>
    <row r="18" spans="1:41" ht="132" x14ac:dyDescent="0.25">
      <c r="A18" s="16">
        <v>123</v>
      </c>
      <c r="B18" s="17">
        <v>13</v>
      </c>
      <c r="C18" s="18" t="s">
        <v>127</v>
      </c>
      <c r="D18" s="18" t="s">
        <v>128</v>
      </c>
      <c r="E18" s="25" t="s">
        <v>129</v>
      </c>
      <c r="F18" s="26" t="s">
        <v>38</v>
      </c>
      <c r="G18" s="25"/>
      <c r="H18" s="27"/>
      <c r="I18" s="28"/>
      <c r="J18" s="28">
        <v>48</v>
      </c>
      <c r="K18" s="22">
        <v>48</v>
      </c>
      <c r="L18" s="28">
        <v>438187.5</v>
      </c>
      <c r="M18" s="21">
        <f t="shared" si="0"/>
        <v>21033000</v>
      </c>
      <c r="N18" s="25"/>
      <c r="O18" s="25" t="s">
        <v>130</v>
      </c>
      <c r="P18" s="25"/>
      <c r="Q18" s="25"/>
      <c r="R18" s="29"/>
      <c r="S18" s="25"/>
      <c r="T18" s="25"/>
      <c r="U18" s="25" t="s">
        <v>131</v>
      </c>
      <c r="V18" s="20" t="s">
        <v>132</v>
      </c>
      <c r="W18" s="48" t="s">
        <v>92</v>
      </c>
      <c r="X18" s="27" t="s">
        <v>133</v>
      </c>
      <c r="Y18" s="49"/>
      <c r="Z18" s="50"/>
      <c r="AA18" s="51"/>
      <c r="AB18" s="27"/>
      <c r="AC18" s="19" t="s">
        <v>93</v>
      </c>
      <c r="AD18" s="19" t="s">
        <v>47</v>
      </c>
      <c r="AE18" s="20" t="s">
        <v>131</v>
      </c>
      <c r="AF18" s="28"/>
      <c r="AG18" s="66" t="e">
        <f t="shared" si="2"/>
        <v>#DIV/0!</v>
      </c>
      <c r="AH18" s="67">
        <f t="shared" si="3"/>
        <v>21033000</v>
      </c>
      <c r="AI18" s="27" t="s">
        <v>94</v>
      </c>
      <c r="AJ18" s="68"/>
      <c r="AK18" s="27"/>
      <c r="AL18" s="20">
        <f>VLOOKUP(C18,'[1]SHPT (2)'!$C:$K,9,0)</f>
        <v>48</v>
      </c>
      <c r="AM18" s="44" t="b">
        <f t="shared" si="4"/>
        <v>1</v>
      </c>
      <c r="AN18" s="67">
        <f t="shared" si="5"/>
        <v>21033000</v>
      </c>
      <c r="AO18" s="69">
        <f t="shared" si="6"/>
        <v>48</v>
      </c>
    </row>
    <row r="19" spans="1:41" ht="72" x14ac:dyDescent="0.25">
      <c r="A19" s="16">
        <v>124</v>
      </c>
      <c r="B19" s="17">
        <v>14</v>
      </c>
      <c r="C19" s="18" t="s">
        <v>134</v>
      </c>
      <c r="D19" s="30" t="s">
        <v>135</v>
      </c>
      <c r="E19" s="25" t="s">
        <v>136</v>
      </c>
      <c r="F19" s="26" t="s">
        <v>38</v>
      </c>
      <c r="G19" s="25"/>
      <c r="H19" s="27"/>
      <c r="I19" s="28"/>
      <c r="J19" s="28">
        <v>100</v>
      </c>
      <c r="K19" s="22">
        <v>100</v>
      </c>
      <c r="L19" s="28">
        <f>30500000/100</f>
        <v>305000</v>
      </c>
      <c r="M19" s="21">
        <f t="shared" si="0"/>
        <v>30500000</v>
      </c>
      <c r="N19" s="25" t="s">
        <v>137</v>
      </c>
      <c r="O19" s="25" t="s">
        <v>138</v>
      </c>
      <c r="P19" s="25" t="s">
        <v>139</v>
      </c>
      <c r="Q19" s="25" t="s">
        <v>140</v>
      </c>
      <c r="R19" s="29" t="s">
        <v>141</v>
      </c>
      <c r="S19" s="25" t="s">
        <v>142</v>
      </c>
      <c r="T19" s="25" t="s">
        <v>103</v>
      </c>
      <c r="U19" s="25" t="s">
        <v>131</v>
      </c>
      <c r="V19" s="20" t="str">
        <f t="shared" si="1"/>
        <v>IB2400618592; QĐTT số: KQ2400618592_2504091536; 09/4/2025; Bệnh viện Trẻ em; 24 tháng</v>
      </c>
      <c r="W19" s="48" t="s">
        <v>92</v>
      </c>
      <c r="X19" s="27"/>
      <c r="Y19" s="49"/>
      <c r="Z19" s="50"/>
      <c r="AA19" s="51"/>
      <c r="AB19" s="27"/>
      <c r="AC19" s="19" t="s">
        <v>143</v>
      </c>
      <c r="AD19" s="19" t="s">
        <v>47</v>
      </c>
      <c r="AE19" s="20" t="s">
        <v>131</v>
      </c>
      <c r="AF19" s="28"/>
      <c r="AG19" s="66" t="e">
        <f t="shared" si="2"/>
        <v>#DIV/0!</v>
      </c>
      <c r="AH19" s="67">
        <f t="shared" si="3"/>
        <v>30500000</v>
      </c>
      <c r="AI19" s="27" t="s">
        <v>94</v>
      </c>
      <c r="AJ19" s="68"/>
      <c r="AK19" s="27"/>
      <c r="AL19" s="20">
        <f>VLOOKUP(C19,'[1]SHPT (2)'!$C:$K,9,0)</f>
        <v>100</v>
      </c>
      <c r="AM19" s="44" t="b">
        <f t="shared" si="4"/>
        <v>1</v>
      </c>
      <c r="AN19" s="67">
        <f t="shared" si="5"/>
        <v>30500000</v>
      </c>
      <c r="AO19" s="69">
        <f t="shared" si="6"/>
        <v>100</v>
      </c>
    </row>
    <row r="20" spans="1:41" ht="132" x14ac:dyDescent="0.25">
      <c r="A20" s="16">
        <v>125</v>
      </c>
      <c r="B20" s="17">
        <v>15</v>
      </c>
      <c r="C20" s="24" t="s">
        <v>144</v>
      </c>
      <c r="D20" s="30" t="s">
        <v>145</v>
      </c>
      <c r="E20" s="25" t="s">
        <v>146</v>
      </c>
      <c r="F20" s="26" t="s">
        <v>38</v>
      </c>
      <c r="G20" s="25"/>
      <c r="H20" s="27"/>
      <c r="I20" s="28"/>
      <c r="J20" s="21">
        <v>864</v>
      </c>
      <c r="K20" s="22">
        <v>864</v>
      </c>
      <c r="L20" s="52">
        <v>92000</v>
      </c>
      <c r="M20" s="21">
        <f t="shared" si="0"/>
        <v>79488000</v>
      </c>
      <c r="N20" s="25" t="s">
        <v>147</v>
      </c>
      <c r="O20" s="25" t="s">
        <v>148</v>
      </c>
      <c r="P20" s="25" t="s">
        <v>149</v>
      </c>
      <c r="Q20" s="25" t="s">
        <v>150</v>
      </c>
      <c r="R20" s="29" t="s">
        <v>151</v>
      </c>
      <c r="S20" s="25" t="s">
        <v>152</v>
      </c>
      <c r="T20" s="25" t="s">
        <v>90</v>
      </c>
      <c r="U20" s="25" t="s">
        <v>131</v>
      </c>
      <c r="V20" s="20" t="str">
        <f t="shared" si="1"/>
        <v>IB2500005560; QĐTT số: KQ2500005560_2506171450; 19/6/2025; Bệnh viện Trường Đại học Y - Dược Huế; 12 tháng</v>
      </c>
      <c r="W20" s="48" t="s">
        <v>92</v>
      </c>
      <c r="X20" s="27"/>
      <c r="Y20" s="49"/>
      <c r="Z20" s="50"/>
      <c r="AA20" s="51"/>
      <c r="AB20" s="27"/>
      <c r="AC20" s="19" t="s">
        <v>153</v>
      </c>
      <c r="AD20" s="19" t="s">
        <v>47</v>
      </c>
      <c r="AE20" s="20" t="s">
        <v>131</v>
      </c>
      <c r="AF20" s="28"/>
      <c r="AG20" s="66" t="e">
        <f t="shared" si="2"/>
        <v>#DIV/0!</v>
      </c>
      <c r="AH20" s="67">
        <f t="shared" si="3"/>
        <v>79488000</v>
      </c>
      <c r="AI20" s="27" t="s">
        <v>94</v>
      </c>
      <c r="AJ20" s="68"/>
      <c r="AK20" s="20" t="s">
        <v>48</v>
      </c>
      <c r="AL20" s="20">
        <f>VLOOKUP(C20,'[1]SHPT (2)'!$C:$K,9,0)</f>
        <v>864</v>
      </c>
      <c r="AM20" s="44" t="b">
        <f t="shared" si="4"/>
        <v>1</v>
      </c>
      <c r="AN20" s="67">
        <f t="shared" si="5"/>
        <v>79488000</v>
      </c>
      <c r="AO20" s="69">
        <f t="shared" si="6"/>
        <v>864</v>
      </c>
    </row>
    <row r="21" spans="1:41" ht="84" x14ac:dyDescent="0.25">
      <c r="A21" s="16">
        <v>142</v>
      </c>
      <c r="B21" s="17">
        <v>16</v>
      </c>
      <c r="C21" s="24" t="s">
        <v>154</v>
      </c>
      <c r="D21" s="18" t="s">
        <v>155</v>
      </c>
      <c r="E21" s="25" t="s">
        <v>59</v>
      </c>
      <c r="F21" s="26" t="s">
        <v>38</v>
      </c>
      <c r="G21" s="25"/>
      <c r="H21" s="27"/>
      <c r="I21" s="28"/>
      <c r="J21" s="28">
        <v>50</v>
      </c>
      <c r="K21" s="22">
        <v>50</v>
      </c>
      <c r="L21" s="28">
        <v>473550</v>
      </c>
      <c r="M21" s="21">
        <f t="shared" si="0"/>
        <v>23677500</v>
      </c>
      <c r="N21" s="25"/>
      <c r="O21" s="25" t="s">
        <v>156</v>
      </c>
      <c r="P21" s="25"/>
      <c r="Q21" s="25"/>
      <c r="R21" s="29"/>
      <c r="S21" s="25"/>
      <c r="T21" s="25"/>
      <c r="U21" s="25" t="s">
        <v>131</v>
      </c>
      <c r="V21" s="20" t="s">
        <v>132</v>
      </c>
      <c r="W21" s="48" t="s">
        <v>92</v>
      </c>
      <c r="X21" s="27" t="s">
        <v>132</v>
      </c>
      <c r="Y21" s="49"/>
      <c r="Z21" s="50"/>
      <c r="AA21" s="51"/>
      <c r="AB21" s="27"/>
      <c r="AC21" s="19" t="s">
        <v>53</v>
      </c>
      <c r="AD21" s="19" t="s">
        <v>47</v>
      </c>
      <c r="AE21" s="20" t="s">
        <v>131</v>
      </c>
      <c r="AF21" s="28"/>
      <c r="AG21" s="66" t="e">
        <f t="shared" si="2"/>
        <v>#DIV/0!</v>
      </c>
      <c r="AH21" s="67">
        <f t="shared" si="3"/>
        <v>23677500</v>
      </c>
      <c r="AI21" s="27" t="s">
        <v>94</v>
      </c>
      <c r="AJ21" s="68"/>
      <c r="AK21" s="20" t="s">
        <v>48</v>
      </c>
      <c r="AL21" s="20">
        <f>VLOOKUP(C21,'[1]SHPT (2)'!$C:$K,9,0)</f>
        <v>50</v>
      </c>
      <c r="AM21" s="44" t="b">
        <f t="shared" si="4"/>
        <v>1</v>
      </c>
      <c r="AN21" s="67">
        <f t="shared" si="5"/>
        <v>23677500</v>
      </c>
      <c r="AO21" s="69">
        <f t="shared" si="6"/>
        <v>50</v>
      </c>
    </row>
    <row r="22" spans="1:41" ht="60" x14ac:dyDescent="0.25">
      <c r="A22" s="16">
        <v>143</v>
      </c>
      <c r="B22" s="17">
        <v>17</v>
      </c>
      <c r="C22" s="24" t="s">
        <v>157</v>
      </c>
      <c r="D22" s="24" t="s">
        <v>158</v>
      </c>
      <c r="E22" s="25" t="s">
        <v>136</v>
      </c>
      <c r="F22" s="26" t="s">
        <v>38</v>
      </c>
      <c r="G22" s="25"/>
      <c r="H22" s="27"/>
      <c r="I22" s="28"/>
      <c r="J22" s="21">
        <v>200</v>
      </c>
      <c r="K22" s="22">
        <v>100</v>
      </c>
      <c r="L22" s="52">
        <v>305000</v>
      </c>
      <c r="M22" s="21">
        <f t="shared" si="0"/>
        <v>30500000</v>
      </c>
      <c r="N22" s="25" t="s">
        <v>159</v>
      </c>
      <c r="O22" s="25" t="s">
        <v>160</v>
      </c>
      <c r="P22" s="25" t="s">
        <v>161</v>
      </c>
      <c r="Q22" s="25" t="s">
        <v>162</v>
      </c>
      <c r="R22" s="29" t="s">
        <v>163</v>
      </c>
      <c r="S22" s="25" t="s">
        <v>164</v>
      </c>
      <c r="T22" s="25" t="s">
        <v>165</v>
      </c>
      <c r="U22" s="25" t="s">
        <v>131</v>
      </c>
      <c r="V22" s="20" t="str">
        <f t="shared" ref="V22:V49" si="7">P22&amp;"; QĐTT số: "&amp;Q22&amp;"; "&amp;R22&amp;"; "&amp;S22&amp;"; "&amp;T22</f>
        <v>IB2500047377; QĐTT số: KQ2500047377_2506111044; 11/6/2025; Bệnh viện Đại học Y Dược Thành phố Hồ Chí Minh; 19 tháng</v>
      </c>
      <c r="W22" s="48" t="s">
        <v>92</v>
      </c>
      <c r="X22" s="27"/>
      <c r="Y22" s="49"/>
      <c r="Z22" s="50"/>
      <c r="AA22" s="51"/>
      <c r="AB22" s="27"/>
      <c r="AC22" s="19" t="s">
        <v>143</v>
      </c>
      <c r="AD22" s="19" t="s">
        <v>47</v>
      </c>
      <c r="AE22" s="20" t="s">
        <v>131</v>
      </c>
      <c r="AF22" s="28"/>
      <c r="AG22" s="66" t="e">
        <f t="shared" si="2"/>
        <v>#DIV/0!</v>
      </c>
      <c r="AH22" s="67">
        <f t="shared" si="3"/>
        <v>30500000</v>
      </c>
      <c r="AI22" s="27" t="s">
        <v>94</v>
      </c>
      <c r="AJ22" s="68"/>
      <c r="AK22" s="20" t="s">
        <v>48</v>
      </c>
      <c r="AL22" s="20">
        <f>VLOOKUP(C22,'[1]SHPT (2)'!$C:$K,9,0)</f>
        <v>100</v>
      </c>
      <c r="AM22" s="44" t="b">
        <f t="shared" si="4"/>
        <v>1</v>
      </c>
      <c r="AN22" s="67">
        <f t="shared" si="5"/>
        <v>30500000</v>
      </c>
      <c r="AO22" s="69">
        <f t="shared" si="6"/>
        <v>100</v>
      </c>
    </row>
    <row r="23" spans="1:41" ht="60" x14ac:dyDescent="0.25">
      <c r="A23" s="16">
        <v>144</v>
      </c>
      <c r="B23" s="17">
        <v>18</v>
      </c>
      <c r="C23" s="24" t="s">
        <v>166</v>
      </c>
      <c r="D23" s="24" t="s">
        <v>167</v>
      </c>
      <c r="E23" s="25" t="s">
        <v>136</v>
      </c>
      <c r="F23" s="26" t="s">
        <v>38</v>
      </c>
      <c r="G23" s="25"/>
      <c r="H23" s="27"/>
      <c r="I23" s="28"/>
      <c r="J23" s="21">
        <v>200</v>
      </c>
      <c r="K23" s="22">
        <v>100</v>
      </c>
      <c r="L23" s="28">
        <f>24200000/100</f>
        <v>242000</v>
      </c>
      <c r="M23" s="21">
        <f t="shared" si="0"/>
        <v>24200000</v>
      </c>
      <c r="N23" s="25" t="s">
        <v>168</v>
      </c>
      <c r="O23" s="25" t="s">
        <v>169</v>
      </c>
      <c r="P23" s="25" t="s">
        <v>139</v>
      </c>
      <c r="Q23" s="25" t="s">
        <v>140</v>
      </c>
      <c r="R23" s="29" t="s">
        <v>141</v>
      </c>
      <c r="S23" s="25" t="s">
        <v>142</v>
      </c>
      <c r="T23" s="25" t="s">
        <v>103</v>
      </c>
      <c r="U23" s="25" t="s">
        <v>131</v>
      </c>
      <c r="V23" s="20" t="str">
        <f t="shared" si="7"/>
        <v>IB2400618592; QĐTT số: KQ2400618592_2504091536; 09/4/2025; Bệnh viện Trẻ em; 24 tháng</v>
      </c>
      <c r="W23" s="48" t="s">
        <v>92</v>
      </c>
      <c r="X23" s="27"/>
      <c r="Y23" s="49"/>
      <c r="Z23" s="50"/>
      <c r="AA23" s="51"/>
      <c r="AB23" s="27"/>
      <c r="AC23" s="19" t="s">
        <v>143</v>
      </c>
      <c r="AD23" s="19" t="s">
        <v>47</v>
      </c>
      <c r="AE23" s="20" t="s">
        <v>131</v>
      </c>
      <c r="AF23" s="28"/>
      <c r="AG23" s="66" t="e">
        <f t="shared" si="2"/>
        <v>#DIV/0!</v>
      </c>
      <c r="AH23" s="67">
        <f t="shared" si="3"/>
        <v>24200000</v>
      </c>
      <c r="AI23" s="27" t="s">
        <v>94</v>
      </c>
      <c r="AJ23" s="68"/>
      <c r="AK23" s="20" t="s">
        <v>48</v>
      </c>
      <c r="AL23" s="20">
        <f>VLOOKUP(C23,'[1]SHPT (2)'!$C:$K,9,0)</f>
        <v>100</v>
      </c>
      <c r="AM23" s="44" t="b">
        <f t="shared" si="4"/>
        <v>1</v>
      </c>
      <c r="AN23" s="67">
        <f t="shared" si="5"/>
        <v>24200000</v>
      </c>
      <c r="AO23" s="69">
        <f t="shared" si="6"/>
        <v>100</v>
      </c>
    </row>
    <row r="24" spans="1:41" ht="60" x14ac:dyDescent="0.25">
      <c r="A24" s="16">
        <v>145</v>
      </c>
      <c r="B24" s="17">
        <v>19</v>
      </c>
      <c r="C24" s="24" t="s">
        <v>170</v>
      </c>
      <c r="D24" s="24" t="s">
        <v>171</v>
      </c>
      <c r="E24" s="25" t="s">
        <v>136</v>
      </c>
      <c r="F24" s="26" t="s">
        <v>38</v>
      </c>
      <c r="G24" s="25"/>
      <c r="H24" s="27"/>
      <c r="I24" s="28"/>
      <c r="J24" s="21">
        <v>200</v>
      </c>
      <c r="K24" s="22">
        <v>100</v>
      </c>
      <c r="L24" s="52">
        <v>242000</v>
      </c>
      <c r="M24" s="21">
        <f t="shared" si="0"/>
        <v>24200000</v>
      </c>
      <c r="N24" s="25" t="s">
        <v>172</v>
      </c>
      <c r="O24" s="25" t="s">
        <v>173</v>
      </c>
      <c r="P24" s="25" t="s">
        <v>161</v>
      </c>
      <c r="Q24" s="25" t="s">
        <v>162</v>
      </c>
      <c r="R24" s="29" t="s">
        <v>163</v>
      </c>
      <c r="S24" s="25" t="s">
        <v>164</v>
      </c>
      <c r="T24" s="25" t="s">
        <v>165</v>
      </c>
      <c r="U24" s="25" t="s">
        <v>131</v>
      </c>
      <c r="V24" s="20" t="str">
        <f t="shared" si="7"/>
        <v>IB2500047377; QĐTT số: KQ2500047377_2506111044; 11/6/2025; Bệnh viện Đại học Y Dược Thành phố Hồ Chí Minh; 19 tháng</v>
      </c>
      <c r="W24" s="48" t="s">
        <v>92</v>
      </c>
      <c r="X24" s="27"/>
      <c r="Y24" s="49"/>
      <c r="Z24" s="50"/>
      <c r="AA24" s="51"/>
      <c r="AB24" s="27"/>
      <c r="AC24" s="19" t="s">
        <v>143</v>
      </c>
      <c r="AD24" s="19" t="s">
        <v>47</v>
      </c>
      <c r="AE24" s="20" t="s">
        <v>131</v>
      </c>
      <c r="AF24" s="28"/>
      <c r="AG24" s="66" t="e">
        <f t="shared" si="2"/>
        <v>#DIV/0!</v>
      </c>
      <c r="AH24" s="67">
        <f t="shared" si="3"/>
        <v>24200000</v>
      </c>
      <c r="AI24" s="27" t="s">
        <v>94</v>
      </c>
      <c r="AJ24" s="68"/>
      <c r="AK24" s="20" t="s">
        <v>48</v>
      </c>
      <c r="AL24" s="20">
        <f>VLOOKUP(C24,'[1]SHPT (2)'!$C:$K,9,0)</f>
        <v>100</v>
      </c>
      <c r="AM24" s="44" t="b">
        <f t="shared" si="4"/>
        <v>1</v>
      </c>
      <c r="AN24" s="67">
        <f t="shared" si="5"/>
        <v>24200000</v>
      </c>
      <c r="AO24" s="69">
        <f t="shared" si="6"/>
        <v>100</v>
      </c>
    </row>
    <row r="25" spans="1:41" ht="108" x14ac:dyDescent="0.25">
      <c r="A25" s="16">
        <v>157</v>
      </c>
      <c r="B25" s="17">
        <v>20</v>
      </c>
      <c r="C25" s="24" t="s">
        <v>174</v>
      </c>
      <c r="D25" s="31" t="s">
        <v>175</v>
      </c>
      <c r="E25" s="25" t="s">
        <v>176</v>
      </c>
      <c r="F25" s="26" t="s">
        <v>38</v>
      </c>
      <c r="G25" s="25"/>
      <c r="H25" s="27"/>
      <c r="I25" s="28"/>
      <c r="J25" s="28">
        <v>480</v>
      </c>
      <c r="K25" s="22">
        <v>192</v>
      </c>
      <c r="L25" s="52">
        <v>70000</v>
      </c>
      <c r="M25" s="21">
        <f t="shared" si="0"/>
        <v>13440000</v>
      </c>
      <c r="N25" s="25" t="s">
        <v>177</v>
      </c>
      <c r="O25" s="25" t="s">
        <v>178</v>
      </c>
      <c r="P25" s="25" t="s">
        <v>161</v>
      </c>
      <c r="Q25" s="25" t="s">
        <v>162</v>
      </c>
      <c r="R25" s="29" t="s">
        <v>163</v>
      </c>
      <c r="S25" s="25" t="s">
        <v>164</v>
      </c>
      <c r="T25" s="25" t="s">
        <v>165</v>
      </c>
      <c r="U25" s="25" t="s">
        <v>131</v>
      </c>
      <c r="V25" s="20" t="str">
        <f t="shared" si="7"/>
        <v>IB2500047377; QĐTT số: KQ2500047377_2506111044; 11/6/2025; Bệnh viện Đại học Y Dược Thành phố Hồ Chí Minh; 19 tháng</v>
      </c>
      <c r="W25" s="48" t="s">
        <v>179</v>
      </c>
      <c r="X25" s="27"/>
      <c r="Y25" s="49"/>
      <c r="Z25" s="50"/>
      <c r="AA25" s="51"/>
      <c r="AB25" s="27" t="s">
        <v>179</v>
      </c>
      <c r="AC25" s="19" t="s">
        <v>180</v>
      </c>
      <c r="AD25" s="19" t="s">
        <v>47</v>
      </c>
      <c r="AE25" s="20" t="s">
        <v>131</v>
      </c>
      <c r="AF25" s="28"/>
      <c r="AG25" s="66" t="e">
        <f t="shared" si="2"/>
        <v>#DIV/0!</v>
      </c>
      <c r="AH25" s="67">
        <f t="shared" si="3"/>
        <v>13440000</v>
      </c>
      <c r="AI25" s="27" t="s">
        <v>179</v>
      </c>
      <c r="AJ25" s="68"/>
      <c r="AK25" s="20" t="s">
        <v>48</v>
      </c>
      <c r="AL25" s="20">
        <f>VLOOKUP(C25,'[1]SHPT (2)'!$C:$K,9,0)</f>
        <v>192</v>
      </c>
      <c r="AM25" s="44" t="b">
        <f t="shared" si="4"/>
        <v>1</v>
      </c>
      <c r="AN25" s="67">
        <f t="shared" si="5"/>
        <v>13440000</v>
      </c>
      <c r="AO25" s="69">
        <f t="shared" si="6"/>
        <v>192</v>
      </c>
    </row>
    <row r="26" spans="1:41" ht="60" x14ac:dyDescent="0.25">
      <c r="A26" s="16">
        <v>158</v>
      </c>
      <c r="B26" s="17">
        <v>21</v>
      </c>
      <c r="C26" s="18" t="s">
        <v>181</v>
      </c>
      <c r="D26" s="18" t="s">
        <v>182</v>
      </c>
      <c r="E26" s="25" t="s">
        <v>183</v>
      </c>
      <c r="F26" s="26" t="s">
        <v>184</v>
      </c>
      <c r="G26" s="25"/>
      <c r="H26" s="27"/>
      <c r="I26" s="28"/>
      <c r="J26" s="28">
        <v>480</v>
      </c>
      <c r="K26" s="22">
        <v>480</v>
      </c>
      <c r="L26" s="52">
        <v>26291.25</v>
      </c>
      <c r="M26" s="21">
        <f t="shared" si="0"/>
        <v>12619800</v>
      </c>
      <c r="N26" s="25"/>
      <c r="O26" s="25" t="s">
        <v>185</v>
      </c>
      <c r="P26" s="25"/>
      <c r="Q26" s="25"/>
      <c r="R26" s="29"/>
      <c r="S26" s="25"/>
      <c r="T26" s="25"/>
      <c r="U26" s="25" t="s">
        <v>131</v>
      </c>
      <c r="V26" s="20" t="s">
        <v>132</v>
      </c>
      <c r="W26" s="48" t="s">
        <v>179</v>
      </c>
      <c r="X26" s="27" t="s">
        <v>133</v>
      </c>
      <c r="Y26" s="49"/>
      <c r="Z26" s="50"/>
      <c r="AA26" s="51"/>
      <c r="AB26" s="27" t="s">
        <v>179</v>
      </c>
      <c r="AC26" s="19" t="s">
        <v>53</v>
      </c>
      <c r="AD26" s="19" t="s">
        <v>47</v>
      </c>
      <c r="AE26" s="20" t="s">
        <v>131</v>
      </c>
      <c r="AF26" s="28"/>
      <c r="AG26" s="66" t="e">
        <f t="shared" si="2"/>
        <v>#DIV/0!</v>
      </c>
      <c r="AH26" s="67">
        <f t="shared" si="3"/>
        <v>12619800</v>
      </c>
      <c r="AI26" s="27" t="s">
        <v>179</v>
      </c>
      <c r="AJ26" s="68"/>
      <c r="AK26" s="20" t="s">
        <v>48</v>
      </c>
      <c r="AL26" s="20">
        <f>VLOOKUP(C26,'[1]SHPT (2)'!$C:$K,9,0)</f>
        <v>480</v>
      </c>
      <c r="AM26" s="44" t="b">
        <f t="shared" si="4"/>
        <v>1</v>
      </c>
      <c r="AN26" s="67">
        <f t="shared" si="5"/>
        <v>12619800</v>
      </c>
      <c r="AO26" s="69">
        <f t="shared" si="6"/>
        <v>480</v>
      </c>
    </row>
    <row r="27" spans="1:41" ht="72" x14ac:dyDescent="0.25">
      <c r="A27" s="16">
        <v>165</v>
      </c>
      <c r="B27" s="17">
        <v>22</v>
      </c>
      <c r="C27" s="18" t="s">
        <v>186</v>
      </c>
      <c r="D27" s="18" t="s">
        <v>187</v>
      </c>
      <c r="E27" s="25" t="s">
        <v>136</v>
      </c>
      <c r="F27" s="26" t="s">
        <v>38</v>
      </c>
      <c r="G27" s="25"/>
      <c r="H27" s="27"/>
      <c r="I27" s="28"/>
      <c r="J27" s="21">
        <v>200</v>
      </c>
      <c r="K27" s="22">
        <v>100</v>
      </c>
      <c r="L27" s="28">
        <f>30500000/100</f>
        <v>305000</v>
      </c>
      <c r="M27" s="21">
        <f t="shared" si="0"/>
        <v>30500000</v>
      </c>
      <c r="N27" s="25" t="s">
        <v>186</v>
      </c>
      <c r="O27" s="25" t="s">
        <v>188</v>
      </c>
      <c r="P27" s="25" t="s">
        <v>189</v>
      </c>
      <c r="Q27" s="25" t="s">
        <v>190</v>
      </c>
      <c r="R27" s="29" t="s">
        <v>191</v>
      </c>
      <c r="S27" s="25" t="s">
        <v>192</v>
      </c>
      <c r="T27" s="25" t="s">
        <v>90</v>
      </c>
      <c r="U27" s="25" t="s">
        <v>193</v>
      </c>
      <c r="V27" s="20" t="str">
        <f t="shared" si="7"/>
        <v>IB2400543055; QĐTT số: KQ2400543055_250271329; 27/2/2025; Bệnh viện nội tiết Trung ương; 12 tháng</v>
      </c>
      <c r="W27" s="48" t="s">
        <v>179</v>
      </c>
      <c r="X27" s="27"/>
      <c r="Y27" s="49"/>
      <c r="Z27" s="50"/>
      <c r="AA27" s="51"/>
      <c r="AB27" s="27" t="s">
        <v>179</v>
      </c>
      <c r="AC27" s="19" t="s">
        <v>143</v>
      </c>
      <c r="AD27" s="19" t="s">
        <v>47</v>
      </c>
      <c r="AE27" s="20" t="s">
        <v>45</v>
      </c>
      <c r="AF27" s="28"/>
      <c r="AG27" s="66" t="e">
        <f t="shared" si="2"/>
        <v>#DIV/0!</v>
      </c>
      <c r="AH27" s="67">
        <f t="shared" si="3"/>
        <v>30500000</v>
      </c>
      <c r="AI27" s="27" t="s">
        <v>179</v>
      </c>
      <c r="AJ27" s="68"/>
      <c r="AK27" s="20" t="s">
        <v>48</v>
      </c>
      <c r="AL27" s="20">
        <f>VLOOKUP(C27,'[1]SHPT (2)'!$C:$K,9,0)</f>
        <v>100</v>
      </c>
      <c r="AM27" s="44" t="b">
        <f t="shared" si="4"/>
        <v>1</v>
      </c>
      <c r="AN27" s="67">
        <f t="shared" si="5"/>
        <v>30500000</v>
      </c>
      <c r="AO27" s="69">
        <f t="shared" si="6"/>
        <v>100</v>
      </c>
    </row>
    <row r="28" spans="1:41" ht="72" x14ac:dyDescent="0.25">
      <c r="A28" s="16">
        <v>167</v>
      </c>
      <c r="B28" s="17">
        <v>23</v>
      </c>
      <c r="C28" s="24" t="s">
        <v>194</v>
      </c>
      <c r="D28" s="24" t="s">
        <v>195</v>
      </c>
      <c r="E28" s="25" t="s">
        <v>136</v>
      </c>
      <c r="F28" s="26" t="s">
        <v>38</v>
      </c>
      <c r="G28" s="25"/>
      <c r="H28" s="27"/>
      <c r="I28" s="28"/>
      <c r="J28" s="21">
        <v>200</v>
      </c>
      <c r="K28" s="22">
        <v>100</v>
      </c>
      <c r="L28" s="52">
        <v>242000</v>
      </c>
      <c r="M28" s="21">
        <f t="shared" si="0"/>
        <v>24200000</v>
      </c>
      <c r="N28" s="25" t="s">
        <v>196</v>
      </c>
      <c r="O28" s="25" t="s">
        <v>197</v>
      </c>
      <c r="P28" s="25" t="s">
        <v>161</v>
      </c>
      <c r="Q28" s="25" t="s">
        <v>162</v>
      </c>
      <c r="R28" s="29" t="s">
        <v>163</v>
      </c>
      <c r="S28" s="25" t="s">
        <v>164</v>
      </c>
      <c r="T28" s="25" t="s">
        <v>165</v>
      </c>
      <c r="U28" s="25" t="s">
        <v>198</v>
      </c>
      <c r="V28" s="20" t="str">
        <f t="shared" si="7"/>
        <v>IB2500047377; QĐTT số: KQ2500047377_2506111044; 11/6/2025; Bệnh viện Đại học Y Dược Thành phố Hồ Chí Minh; 19 tháng</v>
      </c>
      <c r="W28" s="48" t="s">
        <v>179</v>
      </c>
      <c r="X28" s="27"/>
      <c r="Y28" s="49"/>
      <c r="Z28" s="50"/>
      <c r="AA28" s="51"/>
      <c r="AB28" s="27" t="s">
        <v>179</v>
      </c>
      <c r="AC28" s="19" t="s">
        <v>143</v>
      </c>
      <c r="AD28" s="19" t="s">
        <v>47</v>
      </c>
      <c r="AE28" s="20" t="s">
        <v>198</v>
      </c>
      <c r="AF28" s="28"/>
      <c r="AG28" s="66" t="e">
        <f t="shared" si="2"/>
        <v>#DIV/0!</v>
      </c>
      <c r="AH28" s="67">
        <f t="shared" si="3"/>
        <v>24200000</v>
      </c>
      <c r="AI28" s="27" t="s">
        <v>179</v>
      </c>
      <c r="AJ28" s="68"/>
      <c r="AK28" s="20" t="s">
        <v>48</v>
      </c>
      <c r="AL28" s="20">
        <f>VLOOKUP(C28,'[1]SHPT (2)'!$C:$K,9,0)</f>
        <v>100</v>
      </c>
      <c r="AM28" s="44" t="b">
        <f t="shared" si="4"/>
        <v>1</v>
      </c>
      <c r="AN28" s="67">
        <f t="shared" si="5"/>
        <v>24200000</v>
      </c>
      <c r="AO28" s="69">
        <f t="shared" si="6"/>
        <v>100</v>
      </c>
    </row>
    <row r="29" spans="1:41" ht="120" x14ac:dyDescent="0.25">
      <c r="A29" s="16">
        <v>196</v>
      </c>
      <c r="B29" s="17">
        <v>24</v>
      </c>
      <c r="C29" s="31" t="s">
        <v>199</v>
      </c>
      <c r="D29" s="18" t="s">
        <v>200</v>
      </c>
      <c r="E29" s="25" t="s">
        <v>201</v>
      </c>
      <c r="F29" s="26" t="s">
        <v>202</v>
      </c>
      <c r="G29" s="25"/>
      <c r="H29" s="27"/>
      <c r="I29" s="28"/>
      <c r="J29" s="28">
        <v>120</v>
      </c>
      <c r="K29" s="22">
        <v>90</v>
      </c>
      <c r="L29" s="28">
        <v>5884494</v>
      </c>
      <c r="M29" s="21">
        <f t="shared" si="0"/>
        <v>529604460</v>
      </c>
      <c r="N29" s="25" t="s">
        <v>203</v>
      </c>
      <c r="O29" s="25" t="s">
        <v>204</v>
      </c>
      <c r="P29" s="25" t="s">
        <v>205</v>
      </c>
      <c r="Q29" s="25" t="s">
        <v>206</v>
      </c>
      <c r="R29" s="29" t="s">
        <v>207</v>
      </c>
      <c r="S29" s="25" t="s">
        <v>208</v>
      </c>
      <c r="T29" s="25" t="s">
        <v>90</v>
      </c>
      <c r="U29" s="25" t="s">
        <v>126</v>
      </c>
      <c r="V29" s="20" t="str">
        <f t="shared" si="7"/>
        <v>IB2400397074; QĐTT số: 85/QĐ-BVNĐ1; 16/01/2025; Bệnh viện Nhi đồng 1; 12 tháng</v>
      </c>
      <c r="W29" s="48" t="s">
        <v>92</v>
      </c>
      <c r="X29" s="27"/>
      <c r="Y29" s="49"/>
      <c r="Z29" s="50"/>
      <c r="AA29" s="51"/>
      <c r="AB29" s="27"/>
      <c r="AC29" s="25" t="s">
        <v>125</v>
      </c>
      <c r="AD29" s="27" t="s">
        <v>47</v>
      </c>
      <c r="AE29" s="20" t="s">
        <v>126</v>
      </c>
      <c r="AF29" s="28"/>
      <c r="AG29" s="66" t="e">
        <f t="shared" si="2"/>
        <v>#DIV/0!</v>
      </c>
      <c r="AH29" s="67">
        <f t="shared" si="3"/>
        <v>529604460</v>
      </c>
      <c r="AI29" s="27" t="s">
        <v>209</v>
      </c>
      <c r="AJ29" s="68"/>
      <c r="AK29" s="20" t="s">
        <v>48</v>
      </c>
      <c r="AL29" s="20">
        <f>VLOOKUP(C29,'[1]SHPT (2)'!$C:$K,9,0)</f>
        <v>90</v>
      </c>
      <c r="AM29" s="44" t="b">
        <f t="shared" si="4"/>
        <v>1</v>
      </c>
      <c r="AN29" s="67">
        <f t="shared" si="5"/>
        <v>529604460</v>
      </c>
      <c r="AO29" s="69">
        <f t="shared" si="6"/>
        <v>90</v>
      </c>
    </row>
    <row r="30" spans="1:41" ht="72" x14ac:dyDescent="0.25">
      <c r="A30" s="16">
        <v>197</v>
      </c>
      <c r="B30" s="17">
        <v>25</v>
      </c>
      <c r="C30" s="18" t="s">
        <v>210</v>
      </c>
      <c r="D30" s="18" t="s">
        <v>211</v>
      </c>
      <c r="E30" s="25" t="s">
        <v>212</v>
      </c>
      <c r="F30" s="26" t="s">
        <v>202</v>
      </c>
      <c r="G30" s="25"/>
      <c r="H30" s="27"/>
      <c r="I30" s="28"/>
      <c r="J30" s="28">
        <v>2400</v>
      </c>
      <c r="K30" s="22">
        <v>2400</v>
      </c>
      <c r="L30" s="52">
        <v>354375</v>
      </c>
      <c r="M30" s="21">
        <f t="shared" si="0"/>
        <v>850500000</v>
      </c>
      <c r="N30" s="25" t="s">
        <v>213</v>
      </c>
      <c r="O30" s="25" t="s">
        <v>214</v>
      </c>
      <c r="P30" s="25" t="s">
        <v>215</v>
      </c>
      <c r="Q30" s="25" t="s">
        <v>216</v>
      </c>
      <c r="R30" s="29" t="s">
        <v>217</v>
      </c>
      <c r="S30" s="25" t="s">
        <v>218</v>
      </c>
      <c r="T30" s="25" t="s">
        <v>90</v>
      </c>
      <c r="U30" s="25" t="s">
        <v>131</v>
      </c>
      <c r="V30" s="20" t="str">
        <f t="shared" si="7"/>
        <v>IB2400319577; QĐTT số: 1766/QĐ-BVTN; 05/12/2024; Bệnh viện Thống Nhất; 12 tháng</v>
      </c>
      <c r="W30" s="48" t="s">
        <v>92</v>
      </c>
      <c r="X30" s="27"/>
      <c r="Y30" s="49"/>
      <c r="Z30" s="50"/>
      <c r="AA30" s="51"/>
      <c r="AB30" s="27"/>
      <c r="AC30" s="25" t="s">
        <v>219</v>
      </c>
      <c r="AD30" s="27" t="s">
        <v>47</v>
      </c>
      <c r="AE30" s="20" t="s">
        <v>126</v>
      </c>
      <c r="AF30" s="28"/>
      <c r="AG30" s="66" t="e">
        <f t="shared" si="2"/>
        <v>#DIV/0!</v>
      </c>
      <c r="AH30" s="67">
        <f t="shared" si="3"/>
        <v>850500000</v>
      </c>
      <c r="AI30" s="27" t="s">
        <v>220</v>
      </c>
      <c r="AJ30" s="68"/>
      <c r="AK30" s="20" t="s">
        <v>48</v>
      </c>
      <c r="AL30" s="20">
        <f>VLOOKUP(C30,'[1]SHPT (2)'!$C:$K,9,0)</f>
        <v>2400</v>
      </c>
      <c r="AM30" s="44" t="b">
        <f t="shared" si="4"/>
        <v>1</v>
      </c>
      <c r="AN30" s="67">
        <f t="shared" si="5"/>
        <v>850500000</v>
      </c>
      <c r="AO30" s="69">
        <f t="shared" si="6"/>
        <v>2400</v>
      </c>
    </row>
    <row r="31" spans="1:41" ht="72" x14ac:dyDescent="0.25">
      <c r="A31" s="16">
        <v>198</v>
      </c>
      <c r="B31" s="17">
        <v>26</v>
      </c>
      <c r="C31" s="18" t="s">
        <v>221</v>
      </c>
      <c r="D31" s="18" t="s">
        <v>222</v>
      </c>
      <c r="E31" s="25" t="s">
        <v>212</v>
      </c>
      <c r="F31" s="26" t="s">
        <v>202</v>
      </c>
      <c r="G31" s="25"/>
      <c r="H31" s="27"/>
      <c r="I31" s="28"/>
      <c r="J31" s="21">
        <v>960</v>
      </c>
      <c r="K31" s="22">
        <v>480</v>
      </c>
      <c r="L31" s="52">
        <v>433125</v>
      </c>
      <c r="M31" s="21">
        <f t="shared" si="0"/>
        <v>207900000</v>
      </c>
      <c r="N31" s="25" t="s">
        <v>223</v>
      </c>
      <c r="O31" s="25" t="s">
        <v>224</v>
      </c>
      <c r="P31" s="25" t="s">
        <v>225</v>
      </c>
      <c r="Q31" s="25" t="s">
        <v>226</v>
      </c>
      <c r="R31" s="29" t="s">
        <v>227</v>
      </c>
      <c r="S31" s="25" t="s">
        <v>228</v>
      </c>
      <c r="T31" s="25" t="s">
        <v>90</v>
      </c>
      <c r="U31" s="25" t="s">
        <v>131</v>
      </c>
      <c r="V31" s="20" t="str">
        <f t="shared" si="7"/>
        <v>IB2500098507; QĐTT số: KQ2500098507_2505271345; 27/5/2025; Bệnh viện ĐK Sơn Tây; 12 tháng</v>
      </c>
      <c r="W31" s="48" t="s">
        <v>92</v>
      </c>
      <c r="X31" s="27"/>
      <c r="Y31" s="49"/>
      <c r="Z31" s="50"/>
      <c r="AA31" s="51"/>
      <c r="AB31" s="27"/>
      <c r="AC31" s="25" t="s">
        <v>219</v>
      </c>
      <c r="AD31" s="27" t="s">
        <v>47</v>
      </c>
      <c r="AE31" s="20" t="s">
        <v>126</v>
      </c>
      <c r="AF31" s="28"/>
      <c r="AG31" s="66" t="e">
        <f t="shared" si="2"/>
        <v>#DIV/0!</v>
      </c>
      <c r="AH31" s="67">
        <f t="shared" si="3"/>
        <v>207900000</v>
      </c>
      <c r="AI31" s="27" t="s">
        <v>229</v>
      </c>
      <c r="AJ31" s="68"/>
      <c r="AK31" s="20" t="s">
        <v>48</v>
      </c>
      <c r="AL31" s="20">
        <f>VLOOKUP(C31,'[1]SHPT (2)'!$C:$K,9,0)</f>
        <v>480</v>
      </c>
      <c r="AM31" s="44" t="b">
        <f t="shared" si="4"/>
        <v>1</v>
      </c>
      <c r="AN31" s="67">
        <f t="shared" si="5"/>
        <v>207900000</v>
      </c>
      <c r="AO31" s="69">
        <f t="shared" si="6"/>
        <v>480</v>
      </c>
    </row>
    <row r="32" spans="1:41" ht="120" x14ac:dyDescent="0.25">
      <c r="A32" s="16">
        <v>199</v>
      </c>
      <c r="B32" s="17">
        <v>27</v>
      </c>
      <c r="C32" s="24" t="s">
        <v>230</v>
      </c>
      <c r="D32" s="18" t="s">
        <v>231</v>
      </c>
      <c r="E32" s="25" t="s">
        <v>212</v>
      </c>
      <c r="F32" s="26" t="s">
        <v>202</v>
      </c>
      <c r="G32" s="25"/>
      <c r="H32" s="27"/>
      <c r="I32" s="28"/>
      <c r="J32" s="28">
        <v>480</v>
      </c>
      <c r="K32" s="22">
        <v>288</v>
      </c>
      <c r="L32" s="52">
        <v>262500</v>
      </c>
      <c r="M32" s="21">
        <f t="shared" si="0"/>
        <v>75600000</v>
      </c>
      <c r="N32" s="25" t="s">
        <v>232</v>
      </c>
      <c r="O32" s="25" t="s">
        <v>233</v>
      </c>
      <c r="P32" s="25" t="s">
        <v>234</v>
      </c>
      <c r="Q32" s="25" t="s">
        <v>235</v>
      </c>
      <c r="R32" s="29" t="s">
        <v>236</v>
      </c>
      <c r="S32" s="25" t="s">
        <v>237</v>
      </c>
      <c r="T32" s="25" t="s">
        <v>90</v>
      </c>
      <c r="U32" s="25" t="s">
        <v>131</v>
      </c>
      <c r="V32" s="20" t="str">
        <f t="shared" si="7"/>
        <v>IB2300393545; QĐTT số: 3577/QĐ-VĐ; 12/8/2024; Bệnh viện hữu nghị Việt Đức; 12 tháng</v>
      </c>
      <c r="W32" s="48" t="s">
        <v>92</v>
      </c>
      <c r="X32" s="27"/>
      <c r="Y32" s="49"/>
      <c r="Z32" s="50"/>
      <c r="AA32" s="51"/>
      <c r="AB32" s="27"/>
      <c r="AC32" s="25" t="s">
        <v>219</v>
      </c>
      <c r="AD32" s="27" t="s">
        <v>47</v>
      </c>
      <c r="AE32" s="20" t="s">
        <v>126</v>
      </c>
      <c r="AF32" s="28"/>
      <c r="AG32" s="66" t="e">
        <f t="shared" si="2"/>
        <v>#DIV/0!</v>
      </c>
      <c r="AH32" s="67">
        <f t="shared" si="3"/>
        <v>75600000</v>
      </c>
      <c r="AI32" s="27" t="s">
        <v>238</v>
      </c>
      <c r="AJ32" s="68"/>
      <c r="AK32" s="20" t="s">
        <v>48</v>
      </c>
      <c r="AL32" s="20">
        <f>VLOOKUP(C32,'[1]SHPT (2)'!$C:$K,9,0)</f>
        <v>288</v>
      </c>
      <c r="AM32" s="44" t="b">
        <f t="shared" si="4"/>
        <v>1</v>
      </c>
      <c r="AN32" s="67">
        <f t="shared" si="5"/>
        <v>75600000</v>
      </c>
      <c r="AO32" s="69">
        <f t="shared" si="6"/>
        <v>288</v>
      </c>
    </row>
    <row r="33" spans="1:41" ht="60" x14ac:dyDescent="0.25">
      <c r="A33" s="16">
        <v>200</v>
      </c>
      <c r="B33" s="17">
        <v>28</v>
      </c>
      <c r="C33" s="24" t="s">
        <v>239</v>
      </c>
      <c r="D33" s="18" t="s">
        <v>240</v>
      </c>
      <c r="E33" s="25" t="s">
        <v>241</v>
      </c>
      <c r="F33" s="17" t="s">
        <v>184</v>
      </c>
      <c r="G33" s="25"/>
      <c r="H33" s="27"/>
      <c r="I33" s="28"/>
      <c r="J33" s="28">
        <v>640</v>
      </c>
      <c r="K33" s="22">
        <v>640</v>
      </c>
      <c r="L33" s="28">
        <f>7560000/(2*160)</f>
        <v>23625</v>
      </c>
      <c r="M33" s="21">
        <f t="shared" si="0"/>
        <v>15120000</v>
      </c>
      <c r="N33" s="25" t="s">
        <v>239</v>
      </c>
      <c r="O33" s="25" t="s">
        <v>242</v>
      </c>
      <c r="P33" s="25" t="s">
        <v>234</v>
      </c>
      <c r="Q33" s="25" t="s">
        <v>235</v>
      </c>
      <c r="R33" s="29" t="s">
        <v>236</v>
      </c>
      <c r="S33" s="25" t="s">
        <v>243</v>
      </c>
      <c r="T33" s="25" t="s">
        <v>90</v>
      </c>
      <c r="U33" s="25" t="s">
        <v>131</v>
      </c>
      <c r="V33" s="20" t="str">
        <f t="shared" si="7"/>
        <v>IB2300393545; QĐTT số: 3577/QĐ-VĐ; 12/8/2024; Bệnh viện Hữu Nghị Việt Đức; 12 tháng</v>
      </c>
      <c r="W33" s="48" t="s">
        <v>92</v>
      </c>
      <c r="X33" s="27"/>
      <c r="Y33" s="49"/>
      <c r="Z33" s="50"/>
      <c r="AA33" s="51"/>
      <c r="AB33" s="27"/>
      <c r="AC33" s="25" t="s">
        <v>219</v>
      </c>
      <c r="AD33" s="27" t="s">
        <v>47</v>
      </c>
      <c r="AE33" s="20" t="s">
        <v>126</v>
      </c>
      <c r="AF33" s="28"/>
      <c r="AG33" s="66" t="e">
        <f t="shared" si="2"/>
        <v>#DIV/0!</v>
      </c>
      <c r="AH33" s="67">
        <f t="shared" si="3"/>
        <v>15120000</v>
      </c>
      <c r="AI33" s="27" t="s">
        <v>244</v>
      </c>
      <c r="AJ33" s="68"/>
      <c r="AK33" s="20" t="s">
        <v>48</v>
      </c>
      <c r="AL33" s="20">
        <f>VLOOKUP(C33,'[1]SHPT (2)'!$C:$K,9,0)</f>
        <v>640</v>
      </c>
      <c r="AM33" s="44" t="b">
        <f t="shared" si="4"/>
        <v>1</v>
      </c>
      <c r="AN33" s="67">
        <f t="shared" si="5"/>
        <v>15120000</v>
      </c>
      <c r="AO33" s="69">
        <f t="shared" si="6"/>
        <v>640</v>
      </c>
    </row>
    <row r="34" spans="1:41" ht="60" x14ac:dyDescent="0.25">
      <c r="A34" s="16">
        <v>201</v>
      </c>
      <c r="B34" s="17">
        <v>29</v>
      </c>
      <c r="C34" s="24" t="s">
        <v>245</v>
      </c>
      <c r="D34" s="18" t="s">
        <v>246</v>
      </c>
      <c r="E34" s="25" t="s">
        <v>247</v>
      </c>
      <c r="F34" s="17" t="s">
        <v>184</v>
      </c>
      <c r="G34" s="25"/>
      <c r="H34" s="27"/>
      <c r="I34" s="28"/>
      <c r="J34" s="28">
        <v>1600</v>
      </c>
      <c r="K34" s="22">
        <v>1600</v>
      </c>
      <c r="L34" s="28">
        <f>10500000/(8*200)</f>
        <v>6562.5</v>
      </c>
      <c r="M34" s="21">
        <f t="shared" si="0"/>
        <v>10500000</v>
      </c>
      <c r="N34" s="25" t="s">
        <v>248</v>
      </c>
      <c r="O34" s="25" t="s">
        <v>249</v>
      </c>
      <c r="P34" s="25" t="s">
        <v>234</v>
      </c>
      <c r="Q34" s="25" t="s">
        <v>235</v>
      </c>
      <c r="R34" s="29" t="s">
        <v>236</v>
      </c>
      <c r="S34" s="25" t="s">
        <v>243</v>
      </c>
      <c r="T34" s="25" t="s">
        <v>90</v>
      </c>
      <c r="U34" s="25" t="s">
        <v>131</v>
      </c>
      <c r="V34" s="20" t="str">
        <f t="shared" si="7"/>
        <v>IB2300393545; QĐTT số: 3577/QĐ-VĐ; 12/8/2024; Bệnh viện Hữu Nghị Việt Đức; 12 tháng</v>
      </c>
      <c r="W34" s="48" t="s">
        <v>92</v>
      </c>
      <c r="X34" s="27"/>
      <c r="Y34" s="49"/>
      <c r="Z34" s="50"/>
      <c r="AA34" s="51"/>
      <c r="AB34" s="27"/>
      <c r="AC34" s="25" t="s">
        <v>219</v>
      </c>
      <c r="AD34" s="27" t="s">
        <v>47</v>
      </c>
      <c r="AE34" s="20" t="s">
        <v>126</v>
      </c>
      <c r="AF34" s="28"/>
      <c r="AG34" s="66" t="e">
        <f t="shared" si="2"/>
        <v>#DIV/0!</v>
      </c>
      <c r="AH34" s="67">
        <f t="shared" si="3"/>
        <v>10500000</v>
      </c>
      <c r="AI34" s="27" t="s">
        <v>250</v>
      </c>
      <c r="AJ34" s="68"/>
      <c r="AK34" s="20" t="s">
        <v>48</v>
      </c>
      <c r="AL34" s="20">
        <f>VLOOKUP(C34,'[1]SHPT (2)'!$C:$K,9,0)</f>
        <v>1600</v>
      </c>
      <c r="AM34" s="44" t="b">
        <f t="shared" si="4"/>
        <v>1</v>
      </c>
      <c r="AN34" s="67">
        <f t="shared" si="5"/>
        <v>10500000</v>
      </c>
      <c r="AO34" s="69">
        <f t="shared" si="6"/>
        <v>1600</v>
      </c>
    </row>
    <row r="35" spans="1:41" ht="120" x14ac:dyDescent="0.25">
      <c r="A35" s="16">
        <v>202</v>
      </c>
      <c r="B35" s="17">
        <v>30</v>
      </c>
      <c r="C35" s="24" t="s">
        <v>251</v>
      </c>
      <c r="D35" s="18" t="s">
        <v>252</v>
      </c>
      <c r="E35" s="25" t="s">
        <v>212</v>
      </c>
      <c r="F35" s="26" t="s">
        <v>202</v>
      </c>
      <c r="G35" s="25"/>
      <c r="H35" s="27"/>
      <c r="I35" s="28"/>
      <c r="J35" s="28">
        <v>480</v>
      </c>
      <c r="K35" s="22">
        <v>480</v>
      </c>
      <c r="L35" s="52">
        <v>307210</v>
      </c>
      <c r="M35" s="21">
        <f t="shared" si="0"/>
        <v>147460800</v>
      </c>
      <c r="N35" s="25" t="s">
        <v>253</v>
      </c>
      <c r="O35" s="25" t="s">
        <v>254</v>
      </c>
      <c r="P35" s="25" t="s">
        <v>234</v>
      </c>
      <c r="Q35" s="25" t="s">
        <v>235</v>
      </c>
      <c r="R35" s="29" t="s">
        <v>236</v>
      </c>
      <c r="S35" s="25" t="s">
        <v>243</v>
      </c>
      <c r="T35" s="25" t="s">
        <v>90</v>
      </c>
      <c r="U35" s="25" t="s">
        <v>131</v>
      </c>
      <c r="V35" s="20" t="str">
        <f t="shared" si="7"/>
        <v>IB2300393545; QĐTT số: 3577/QĐ-VĐ; 12/8/2024; Bệnh viện Hữu Nghị Việt Đức; 12 tháng</v>
      </c>
      <c r="W35" s="48" t="s">
        <v>92</v>
      </c>
      <c r="X35" s="27"/>
      <c r="Y35" s="49"/>
      <c r="Z35" s="50"/>
      <c r="AA35" s="51"/>
      <c r="AB35" s="27"/>
      <c r="AC35" s="25" t="s">
        <v>219</v>
      </c>
      <c r="AD35" s="27" t="s">
        <v>47</v>
      </c>
      <c r="AE35" s="20" t="s">
        <v>126</v>
      </c>
      <c r="AF35" s="28"/>
      <c r="AG35" s="66" t="e">
        <f t="shared" si="2"/>
        <v>#DIV/0!</v>
      </c>
      <c r="AH35" s="67">
        <f t="shared" si="3"/>
        <v>147460800</v>
      </c>
      <c r="AI35" s="27" t="s">
        <v>255</v>
      </c>
      <c r="AJ35" s="68"/>
      <c r="AK35" s="20" t="s">
        <v>48</v>
      </c>
      <c r="AL35" s="20">
        <f>VLOOKUP(C35,'[1]SHPT (2)'!$C:$K,9,0)</f>
        <v>480</v>
      </c>
      <c r="AM35" s="44" t="b">
        <f t="shared" si="4"/>
        <v>1</v>
      </c>
      <c r="AN35" s="67">
        <f t="shared" si="5"/>
        <v>147460800</v>
      </c>
      <c r="AO35" s="69">
        <f t="shared" si="6"/>
        <v>480</v>
      </c>
    </row>
    <row r="36" spans="1:41" ht="60" x14ac:dyDescent="0.25">
      <c r="A36" s="16">
        <v>203</v>
      </c>
      <c r="B36" s="17">
        <v>31</v>
      </c>
      <c r="C36" s="24" t="s">
        <v>256</v>
      </c>
      <c r="D36" s="24" t="s">
        <v>257</v>
      </c>
      <c r="E36" s="25" t="s">
        <v>258</v>
      </c>
      <c r="F36" s="17" t="s">
        <v>184</v>
      </c>
      <c r="G36" s="25"/>
      <c r="H36" s="27"/>
      <c r="I36" s="28"/>
      <c r="J36" s="28">
        <v>960</v>
      </c>
      <c r="K36" s="22">
        <v>960</v>
      </c>
      <c r="L36" s="52">
        <f>5421000/(3*160)</f>
        <v>11293.75</v>
      </c>
      <c r="M36" s="21">
        <f t="shared" si="0"/>
        <v>10842000</v>
      </c>
      <c r="N36" s="25" t="s">
        <v>256</v>
      </c>
      <c r="O36" s="25" t="s">
        <v>259</v>
      </c>
      <c r="P36" s="25" t="s">
        <v>215</v>
      </c>
      <c r="Q36" s="25" t="s">
        <v>216</v>
      </c>
      <c r="R36" s="29" t="s">
        <v>217</v>
      </c>
      <c r="S36" s="25" t="s">
        <v>218</v>
      </c>
      <c r="T36" s="25" t="s">
        <v>90</v>
      </c>
      <c r="U36" s="25" t="s">
        <v>131</v>
      </c>
      <c r="V36" s="20" t="str">
        <f t="shared" si="7"/>
        <v>IB2400319577; QĐTT số: 1766/QĐ-BVTN; 05/12/2024; Bệnh viện Thống Nhất; 12 tháng</v>
      </c>
      <c r="W36" s="48" t="s">
        <v>92</v>
      </c>
      <c r="X36" s="27"/>
      <c r="Y36" s="49"/>
      <c r="Z36" s="50"/>
      <c r="AA36" s="51"/>
      <c r="AB36" s="27"/>
      <c r="AC36" s="25" t="s">
        <v>219</v>
      </c>
      <c r="AD36" s="27" t="s">
        <v>47</v>
      </c>
      <c r="AE36" s="20" t="s">
        <v>126</v>
      </c>
      <c r="AF36" s="28"/>
      <c r="AG36" s="66" t="e">
        <f t="shared" si="2"/>
        <v>#DIV/0!</v>
      </c>
      <c r="AH36" s="67">
        <f t="shared" si="3"/>
        <v>10842000</v>
      </c>
      <c r="AI36" s="27" t="s">
        <v>260</v>
      </c>
      <c r="AJ36" s="68"/>
      <c r="AK36" s="20" t="s">
        <v>48</v>
      </c>
      <c r="AL36" s="20">
        <f>VLOOKUP(C36,'[1]SHPT (2)'!$C:$K,9,0)</f>
        <v>960</v>
      </c>
      <c r="AM36" s="44" t="b">
        <f t="shared" si="4"/>
        <v>1</v>
      </c>
      <c r="AN36" s="67">
        <f t="shared" si="5"/>
        <v>10842000</v>
      </c>
      <c r="AO36" s="69">
        <f t="shared" si="6"/>
        <v>960</v>
      </c>
    </row>
    <row r="37" spans="1:41" ht="72" x14ac:dyDescent="0.25">
      <c r="A37" s="16">
        <v>204</v>
      </c>
      <c r="B37" s="17">
        <v>32</v>
      </c>
      <c r="C37" s="24" t="s">
        <v>261</v>
      </c>
      <c r="D37" s="24" t="s">
        <v>262</v>
      </c>
      <c r="E37" s="25" t="s">
        <v>247</v>
      </c>
      <c r="F37" s="17" t="s">
        <v>184</v>
      </c>
      <c r="G37" s="25"/>
      <c r="H37" s="27"/>
      <c r="I37" s="28"/>
      <c r="J37" s="21">
        <v>1600</v>
      </c>
      <c r="K37" s="22">
        <v>1600</v>
      </c>
      <c r="L37" s="28">
        <f>7977000/(8*200)</f>
        <v>4985.625</v>
      </c>
      <c r="M37" s="21">
        <f t="shared" si="0"/>
        <v>7977000</v>
      </c>
      <c r="N37" s="25" t="s">
        <v>261</v>
      </c>
      <c r="O37" s="25" t="s">
        <v>263</v>
      </c>
      <c r="P37" s="25" t="s">
        <v>234</v>
      </c>
      <c r="Q37" s="25" t="s">
        <v>235</v>
      </c>
      <c r="R37" s="29" t="s">
        <v>236</v>
      </c>
      <c r="S37" s="25" t="s">
        <v>243</v>
      </c>
      <c r="T37" s="25" t="s">
        <v>90</v>
      </c>
      <c r="U37" s="25" t="s">
        <v>131</v>
      </c>
      <c r="V37" s="20" t="str">
        <f t="shared" si="7"/>
        <v>IB2300393545; QĐTT số: 3577/QĐ-VĐ; 12/8/2024; Bệnh viện Hữu Nghị Việt Đức; 12 tháng</v>
      </c>
      <c r="W37" s="48" t="s">
        <v>92</v>
      </c>
      <c r="X37" s="27"/>
      <c r="Y37" s="49"/>
      <c r="Z37" s="50"/>
      <c r="AA37" s="51"/>
      <c r="AB37" s="27"/>
      <c r="AC37" s="25" t="s">
        <v>219</v>
      </c>
      <c r="AD37" s="27" t="s">
        <v>47</v>
      </c>
      <c r="AE37" s="20" t="s">
        <v>126</v>
      </c>
      <c r="AF37" s="28"/>
      <c r="AG37" s="66" t="e">
        <f t="shared" si="2"/>
        <v>#DIV/0!</v>
      </c>
      <c r="AH37" s="67">
        <f t="shared" si="3"/>
        <v>7977000</v>
      </c>
      <c r="AI37" s="27" t="s">
        <v>264</v>
      </c>
      <c r="AJ37" s="68"/>
      <c r="AK37" s="20" t="s">
        <v>48</v>
      </c>
      <c r="AL37" s="20">
        <f>VLOOKUP(C37,'[1]SHPT (2)'!$C:$K,9,0)</f>
        <v>1600</v>
      </c>
      <c r="AM37" s="44" t="b">
        <f t="shared" si="4"/>
        <v>1</v>
      </c>
      <c r="AN37" s="67">
        <f t="shared" si="5"/>
        <v>7977000</v>
      </c>
      <c r="AO37" s="69">
        <f t="shared" si="6"/>
        <v>1600</v>
      </c>
    </row>
    <row r="38" spans="1:41" ht="168" x14ac:dyDescent="0.25">
      <c r="A38" s="16">
        <v>205</v>
      </c>
      <c r="B38" s="17">
        <v>33</v>
      </c>
      <c r="C38" s="18" t="s">
        <v>265</v>
      </c>
      <c r="D38" s="24" t="s">
        <v>266</v>
      </c>
      <c r="E38" s="25" t="s">
        <v>212</v>
      </c>
      <c r="F38" s="26" t="s">
        <v>202</v>
      </c>
      <c r="G38" s="25"/>
      <c r="H38" s="27"/>
      <c r="I38" s="28"/>
      <c r="J38" s="21">
        <v>192</v>
      </c>
      <c r="K38" s="22">
        <v>192</v>
      </c>
      <c r="L38" s="28">
        <f>49000000/96</f>
        <v>510416.66666666669</v>
      </c>
      <c r="M38" s="21">
        <f t="shared" si="0"/>
        <v>98000000</v>
      </c>
      <c r="N38" s="25" t="s">
        <v>267</v>
      </c>
      <c r="O38" s="25" t="s">
        <v>268</v>
      </c>
      <c r="P38" s="25"/>
      <c r="Q38" s="25"/>
      <c r="R38" s="29"/>
      <c r="S38" s="25"/>
      <c r="T38" s="25"/>
      <c r="U38" s="25" t="s">
        <v>131</v>
      </c>
      <c r="V38" s="20" t="s">
        <v>269</v>
      </c>
      <c r="W38" s="48"/>
      <c r="X38" s="27" t="s">
        <v>270</v>
      </c>
      <c r="Y38" s="49"/>
      <c r="Z38" s="50"/>
      <c r="AA38" s="51"/>
      <c r="AB38" s="27"/>
      <c r="AC38" s="19" t="s">
        <v>219</v>
      </c>
      <c r="AD38" s="19" t="s">
        <v>47</v>
      </c>
      <c r="AE38" s="20" t="s">
        <v>126</v>
      </c>
      <c r="AF38" s="28"/>
      <c r="AG38" s="66" t="e">
        <f t="shared" si="2"/>
        <v>#DIV/0!</v>
      </c>
      <c r="AH38" s="67">
        <f t="shared" si="3"/>
        <v>98000000</v>
      </c>
      <c r="AI38" s="27"/>
      <c r="AJ38" s="68"/>
      <c r="AK38" s="20" t="s">
        <v>48</v>
      </c>
      <c r="AL38" s="20">
        <f>VLOOKUP(C38,'[1]SHPT (2)'!$C:$K,9,0)</f>
        <v>192</v>
      </c>
      <c r="AM38" s="44" t="b">
        <f t="shared" si="4"/>
        <v>1</v>
      </c>
      <c r="AN38" s="67">
        <f t="shared" si="5"/>
        <v>98000000</v>
      </c>
      <c r="AO38" s="69">
        <f t="shared" si="6"/>
        <v>192</v>
      </c>
    </row>
    <row r="39" spans="1:41" ht="96" x14ac:dyDescent="0.25">
      <c r="A39" s="16">
        <v>206</v>
      </c>
      <c r="B39" s="17">
        <v>34</v>
      </c>
      <c r="C39" s="24" t="s">
        <v>271</v>
      </c>
      <c r="D39" s="24" t="s">
        <v>272</v>
      </c>
      <c r="E39" s="25" t="s">
        <v>258</v>
      </c>
      <c r="F39" s="17" t="s">
        <v>184</v>
      </c>
      <c r="G39" s="25"/>
      <c r="H39" s="27"/>
      <c r="I39" s="28"/>
      <c r="J39" s="21">
        <v>480</v>
      </c>
      <c r="K39" s="22">
        <v>480</v>
      </c>
      <c r="L39" s="28">
        <f>8400000/(3*160)</f>
        <v>17500</v>
      </c>
      <c r="M39" s="21">
        <f t="shared" si="0"/>
        <v>8400000</v>
      </c>
      <c r="N39" s="25" t="s">
        <v>271</v>
      </c>
      <c r="O39" s="25" t="s">
        <v>273</v>
      </c>
      <c r="P39" s="25"/>
      <c r="Q39" s="25"/>
      <c r="R39" s="29"/>
      <c r="S39" s="25"/>
      <c r="T39" s="25"/>
      <c r="U39" s="25" t="s">
        <v>131</v>
      </c>
      <c r="V39" s="20" t="s">
        <v>269</v>
      </c>
      <c r="W39" s="48"/>
      <c r="X39" s="27" t="s">
        <v>270</v>
      </c>
      <c r="Y39" s="49"/>
      <c r="Z39" s="50"/>
      <c r="AA39" s="51"/>
      <c r="AB39" s="27"/>
      <c r="AC39" s="19" t="s">
        <v>219</v>
      </c>
      <c r="AD39" s="19" t="s">
        <v>47</v>
      </c>
      <c r="AE39" s="20" t="s">
        <v>126</v>
      </c>
      <c r="AF39" s="28"/>
      <c r="AG39" s="66" t="e">
        <f t="shared" si="2"/>
        <v>#DIV/0!</v>
      </c>
      <c r="AH39" s="67">
        <f t="shared" si="3"/>
        <v>8400000</v>
      </c>
      <c r="AI39" s="27"/>
      <c r="AJ39" s="68"/>
      <c r="AK39" s="20" t="s">
        <v>48</v>
      </c>
      <c r="AL39" s="20">
        <f>VLOOKUP(C39,'[1]SHPT (2)'!$C:$K,9,0)</f>
        <v>480</v>
      </c>
      <c r="AM39" s="44" t="b">
        <f t="shared" si="4"/>
        <v>1</v>
      </c>
      <c r="AN39" s="67">
        <f t="shared" si="5"/>
        <v>8400000</v>
      </c>
      <c r="AO39" s="69">
        <f t="shared" si="6"/>
        <v>480</v>
      </c>
    </row>
    <row r="40" spans="1:41" ht="60" x14ac:dyDescent="0.25">
      <c r="A40" s="16">
        <v>207</v>
      </c>
      <c r="B40" s="17">
        <v>35</v>
      </c>
      <c r="C40" s="18" t="s">
        <v>274</v>
      </c>
      <c r="D40" s="18" t="s">
        <v>275</v>
      </c>
      <c r="E40" s="25" t="s">
        <v>276</v>
      </c>
      <c r="F40" s="26" t="s">
        <v>202</v>
      </c>
      <c r="G40" s="25"/>
      <c r="H40" s="27"/>
      <c r="I40" s="28"/>
      <c r="J40" s="21">
        <v>3360</v>
      </c>
      <c r="K40" s="22">
        <v>2880</v>
      </c>
      <c r="L40" s="52">
        <v>116667</v>
      </c>
      <c r="M40" s="21">
        <f t="shared" si="0"/>
        <v>336000960</v>
      </c>
      <c r="N40" s="25" t="s">
        <v>277</v>
      </c>
      <c r="O40" s="25" t="s">
        <v>278</v>
      </c>
      <c r="P40" s="25" t="s">
        <v>234</v>
      </c>
      <c r="Q40" s="25" t="s">
        <v>235</v>
      </c>
      <c r="R40" s="29" t="s">
        <v>236</v>
      </c>
      <c r="S40" s="25" t="s">
        <v>237</v>
      </c>
      <c r="T40" s="25" t="s">
        <v>90</v>
      </c>
      <c r="U40" s="25" t="s">
        <v>131</v>
      </c>
      <c r="V40" s="20" t="str">
        <f t="shared" si="7"/>
        <v>IB2300393545; QĐTT số: 3577/QĐ-VĐ; 12/8/2024; Bệnh viện hữu nghị Việt Đức; 12 tháng</v>
      </c>
      <c r="W40" s="48" t="s">
        <v>92</v>
      </c>
      <c r="X40" s="27"/>
      <c r="Y40" s="49"/>
      <c r="Z40" s="50"/>
      <c r="AA40" s="51"/>
      <c r="AB40" s="27"/>
      <c r="AC40" s="25" t="s">
        <v>219</v>
      </c>
      <c r="AD40" s="27" t="s">
        <v>47</v>
      </c>
      <c r="AE40" s="20" t="s">
        <v>126</v>
      </c>
      <c r="AF40" s="28"/>
      <c r="AG40" s="66" t="e">
        <f t="shared" si="2"/>
        <v>#DIV/0!</v>
      </c>
      <c r="AH40" s="67">
        <f t="shared" si="3"/>
        <v>336000960</v>
      </c>
      <c r="AI40" s="27" t="s">
        <v>279</v>
      </c>
      <c r="AJ40" s="68"/>
      <c r="AK40" s="20" t="s">
        <v>48</v>
      </c>
      <c r="AL40" s="20">
        <f>VLOOKUP(C40,'[1]SHPT (2)'!$C:$K,9,0)</f>
        <v>2880</v>
      </c>
      <c r="AM40" s="44" t="b">
        <f t="shared" si="4"/>
        <v>1</v>
      </c>
      <c r="AN40" s="67">
        <f t="shared" si="5"/>
        <v>336000960</v>
      </c>
      <c r="AO40" s="69">
        <f t="shared" si="6"/>
        <v>2880</v>
      </c>
    </row>
    <row r="41" spans="1:41" ht="48" x14ac:dyDescent="0.25">
      <c r="A41" s="16">
        <v>208</v>
      </c>
      <c r="B41" s="17">
        <v>36</v>
      </c>
      <c r="C41" s="18" t="s">
        <v>280</v>
      </c>
      <c r="D41" s="18" t="s">
        <v>281</v>
      </c>
      <c r="E41" s="25" t="s">
        <v>276</v>
      </c>
      <c r="F41" s="26" t="s">
        <v>202</v>
      </c>
      <c r="G41" s="25"/>
      <c r="H41" s="27"/>
      <c r="I41" s="28"/>
      <c r="J41" s="21">
        <v>1344</v>
      </c>
      <c r="K41" s="22">
        <v>1056</v>
      </c>
      <c r="L41" s="52">
        <v>116667</v>
      </c>
      <c r="M41" s="21">
        <f t="shared" si="0"/>
        <v>123200352</v>
      </c>
      <c r="N41" s="25" t="s">
        <v>282</v>
      </c>
      <c r="O41" s="25" t="s">
        <v>283</v>
      </c>
      <c r="P41" s="25" t="s">
        <v>234</v>
      </c>
      <c r="Q41" s="25" t="s">
        <v>235</v>
      </c>
      <c r="R41" s="29" t="s">
        <v>236</v>
      </c>
      <c r="S41" s="25" t="s">
        <v>237</v>
      </c>
      <c r="T41" s="25" t="s">
        <v>90</v>
      </c>
      <c r="U41" s="25" t="s">
        <v>131</v>
      </c>
      <c r="V41" s="20" t="str">
        <f t="shared" si="7"/>
        <v>IB2300393545; QĐTT số: 3577/QĐ-VĐ; 12/8/2024; Bệnh viện hữu nghị Việt Đức; 12 tháng</v>
      </c>
      <c r="W41" s="48" t="s">
        <v>92</v>
      </c>
      <c r="X41" s="27"/>
      <c r="Y41" s="49"/>
      <c r="Z41" s="50"/>
      <c r="AA41" s="51"/>
      <c r="AB41" s="27"/>
      <c r="AC41" s="25" t="s">
        <v>219</v>
      </c>
      <c r="AD41" s="27" t="s">
        <v>47</v>
      </c>
      <c r="AE41" s="20" t="s">
        <v>126</v>
      </c>
      <c r="AF41" s="28"/>
      <c r="AG41" s="66" t="e">
        <f t="shared" si="2"/>
        <v>#DIV/0!</v>
      </c>
      <c r="AH41" s="67">
        <f t="shared" si="3"/>
        <v>123200352</v>
      </c>
      <c r="AI41" s="27" t="s">
        <v>284</v>
      </c>
      <c r="AJ41" s="68"/>
      <c r="AK41" s="20" t="s">
        <v>48</v>
      </c>
      <c r="AL41" s="20">
        <f>VLOOKUP(C41,'[1]SHPT (2)'!$C:$K,9,0)</f>
        <v>1056</v>
      </c>
      <c r="AM41" s="44" t="b">
        <f t="shared" si="4"/>
        <v>1</v>
      </c>
      <c r="AN41" s="67">
        <f t="shared" si="5"/>
        <v>123200352</v>
      </c>
      <c r="AO41" s="69">
        <f t="shared" si="6"/>
        <v>1056</v>
      </c>
    </row>
    <row r="42" spans="1:41" ht="48" x14ac:dyDescent="0.25">
      <c r="A42" s="16">
        <v>209</v>
      </c>
      <c r="B42" s="17">
        <v>37</v>
      </c>
      <c r="C42" s="18" t="s">
        <v>285</v>
      </c>
      <c r="D42" s="18" t="s">
        <v>286</v>
      </c>
      <c r="E42" s="25" t="s">
        <v>276</v>
      </c>
      <c r="F42" s="26" t="s">
        <v>202</v>
      </c>
      <c r="G42" s="25"/>
      <c r="H42" s="27"/>
      <c r="I42" s="28"/>
      <c r="J42" s="21">
        <v>4704</v>
      </c>
      <c r="K42" s="22">
        <v>3936</v>
      </c>
      <c r="L42" s="52">
        <v>81666</v>
      </c>
      <c r="M42" s="21">
        <f t="shared" si="0"/>
        <v>321437376</v>
      </c>
      <c r="N42" s="25" t="s">
        <v>287</v>
      </c>
      <c r="O42" s="25" t="s">
        <v>288</v>
      </c>
      <c r="P42" s="25" t="s">
        <v>215</v>
      </c>
      <c r="Q42" s="25" t="s">
        <v>216</v>
      </c>
      <c r="R42" s="29" t="s">
        <v>217</v>
      </c>
      <c r="S42" s="25" t="s">
        <v>218</v>
      </c>
      <c r="T42" s="25" t="s">
        <v>90</v>
      </c>
      <c r="U42" s="25" t="s">
        <v>131</v>
      </c>
      <c r="V42" s="20" t="str">
        <f t="shared" si="7"/>
        <v>IB2400319577; QĐTT số: 1766/QĐ-BVTN; 05/12/2024; Bệnh viện Thống Nhất; 12 tháng</v>
      </c>
      <c r="W42" s="48" t="s">
        <v>92</v>
      </c>
      <c r="X42" s="27"/>
      <c r="Y42" s="49"/>
      <c r="Z42" s="50"/>
      <c r="AA42" s="51"/>
      <c r="AB42" s="27"/>
      <c r="AC42" s="25" t="s">
        <v>219</v>
      </c>
      <c r="AD42" s="27" t="s">
        <v>47</v>
      </c>
      <c r="AE42" s="20" t="s">
        <v>126</v>
      </c>
      <c r="AF42" s="28"/>
      <c r="AG42" s="66" t="e">
        <f t="shared" si="2"/>
        <v>#DIV/0!</v>
      </c>
      <c r="AH42" s="67">
        <f t="shared" si="3"/>
        <v>321437376</v>
      </c>
      <c r="AI42" s="27" t="s">
        <v>289</v>
      </c>
      <c r="AJ42" s="68"/>
      <c r="AK42" s="20" t="s">
        <v>48</v>
      </c>
      <c r="AL42" s="20">
        <f>VLOOKUP(C42,'[1]SHPT (2)'!$C:$K,9,0)</f>
        <v>3936</v>
      </c>
      <c r="AM42" s="44" t="b">
        <f t="shared" si="4"/>
        <v>1</v>
      </c>
      <c r="AN42" s="67">
        <f t="shared" si="5"/>
        <v>321437376</v>
      </c>
      <c r="AO42" s="69">
        <f t="shared" si="6"/>
        <v>3936</v>
      </c>
    </row>
    <row r="43" spans="1:41" ht="48" x14ac:dyDescent="0.25">
      <c r="A43" s="16">
        <v>210</v>
      </c>
      <c r="B43" s="17">
        <v>38</v>
      </c>
      <c r="C43" s="18" t="s">
        <v>290</v>
      </c>
      <c r="D43" s="18" t="s">
        <v>291</v>
      </c>
      <c r="E43" s="25" t="s">
        <v>292</v>
      </c>
      <c r="F43" s="26" t="s">
        <v>202</v>
      </c>
      <c r="G43" s="25"/>
      <c r="H43" s="27"/>
      <c r="I43" s="28"/>
      <c r="J43" s="21">
        <v>5184</v>
      </c>
      <c r="K43" s="22">
        <v>3936</v>
      </c>
      <c r="L43" s="28">
        <v>32080</v>
      </c>
      <c r="M43" s="21">
        <f t="shared" si="0"/>
        <v>126266880</v>
      </c>
      <c r="N43" s="25" t="s">
        <v>293</v>
      </c>
      <c r="O43" s="25" t="s">
        <v>294</v>
      </c>
      <c r="P43" s="25" t="s">
        <v>295</v>
      </c>
      <c r="Q43" s="25" t="s">
        <v>296</v>
      </c>
      <c r="R43" s="29" t="s">
        <v>297</v>
      </c>
      <c r="S43" s="25" t="s">
        <v>298</v>
      </c>
      <c r="T43" s="25" t="s">
        <v>103</v>
      </c>
      <c r="U43" s="25" t="s">
        <v>131</v>
      </c>
      <c r="V43" s="20" t="str">
        <f t="shared" si="7"/>
        <v>IB2400231999; QĐTT số: 1132/QĐ-NTP; 30/9/2024; Bệnh viện Nguyễn Tri Phương; 24 tháng</v>
      </c>
      <c r="W43" s="48" t="s">
        <v>92</v>
      </c>
      <c r="X43" s="27"/>
      <c r="Y43" s="49"/>
      <c r="Z43" s="50"/>
      <c r="AA43" s="51"/>
      <c r="AB43" s="27"/>
      <c r="AC43" s="25" t="s">
        <v>219</v>
      </c>
      <c r="AD43" s="27" t="s">
        <v>47</v>
      </c>
      <c r="AE43" s="20" t="s">
        <v>126</v>
      </c>
      <c r="AF43" s="28"/>
      <c r="AG43" s="66" t="e">
        <f t="shared" si="2"/>
        <v>#DIV/0!</v>
      </c>
      <c r="AH43" s="67">
        <f t="shared" si="3"/>
        <v>126266880</v>
      </c>
      <c r="AI43" s="27" t="s">
        <v>299</v>
      </c>
      <c r="AJ43" s="68"/>
      <c r="AK43" s="20" t="s">
        <v>48</v>
      </c>
      <c r="AL43" s="20">
        <f>VLOOKUP(C43,'[1]SHPT (2)'!$C:$K,9,0)</f>
        <v>3936</v>
      </c>
      <c r="AM43" s="44" t="b">
        <f t="shared" si="4"/>
        <v>1</v>
      </c>
      <c r="AN43" s="67">
        <f t="shared" si="5"/>
        <v>126266880</v>
      </c>
      <c r="AO43" s="69">
        <f t="shared" si="6"/>
        <v>3936</v>
      </c>
    </row>
    <row r="44" spans="1:41" ht="60" x14ac:dyDescent="0.25">
      <c r="A44" s="16">
        <v>211</v>
      </c>
      <c r="B44" s="17">
        <v>39</v>
      </c>
      <c r="C44" s="18" t="s">
        <v>300</v>
      </c>
      <c r="D44" s="18" t="s">
        <v>300</v>
      </c>
      <c r="E44" s="25" t="s">
        <v>301</v>
      </c>
      <c r="F44" s="26" t="s">
        <v>302</v>
      </c>
      <c r="G44" s="25"/>
      <c r="H44" s="27"/>
      <c r="I44" s="28"/>
      <c r="J44" s="21">
        <v>10560</v>
      </c>
      <c r="K44" s="22">
        <v>10560</v>
      </c>
      <c r="L44" s="52">
        <f>3360000/96</f>
        <v>35000</v>
      </c>
      <c r="M44" s="21">
        <f t="shared" si="0"/>
        <v>369600000</v>
      </c>
      <c r="N44" s="25" t="s">
        <v>303</v>
      </c>
      <c r="O44" s="25" t="s">
        <v>304</v>
      </c>
      <c r="P44" s="25" t="s">
        <v>234</v>
      </c>
      <c r="Q44" s="25" t="s">
        <v>235</v>
      </c>
      <c r="R44" s="29" t="s">
        <v>236</v>
      </c>
      <c r="S44" s="25" t="s">
        <v>243</v>
      </c>
      <c r="T44" s="25" t="s">
        <v>90</v>
      </c>
      <c r="U44" s="25" t="s">
        <v>131</v>
      </c>
      <c r="V44" s="20" t="str">
        <f t="shared" si="7"/>
        <v>IB2300393545; QĐTT số: 3577/QĐ-VĐ; 12/8/2024; Bệnh viện Hữu Nghị Việt Đức; 12 tháng</v>
      </c>
      <c r="W44" s="48" t="s">
        <v>92</v>
      </c>
      <c r="X44" s="27"/>
      <c r="Y44" s="49"/>
      <c r="Z44" s="50"/>
      <c r="AA44" s="51"/>
      <c r="AB44" s="27"/>
      <c r="AC44" s="25" t="s">
        <v>219</v>
      </c>
      <c r="AD44" s="27" t="s">
        <v>47</v>
      </c>
      <c r="AE44" s="20" t="s">
        <v>126</v>
      </c>
      <c r="AF44" s="28"/>
      <c r="AG44" s="66" t="e">
        <f t="shared" si="2"/>
        <v>#DIV/0!</v>
      </c>
      <c r="AH44" s="67">
        <f t="shared" si="3"/>
        <v>369600000</v>
      </c>
      <c r="AI44" s="27" t="s">
        <v>305</v>
      </c>
      <c r="AJ44" s="68"/>
      <c r="AK44" s="20" t="s">
        <v>48</v>
      </c>
      <c r="AL44" s="20">
        <f>VLOOKUP(C44,'[1]SHPT (2)'!$C:$K,9,0)</f>
        <v>10560</v>
      </c>
      <c r="AM44" s="44" t="b">
        <f t="shared" si="4"/>
        <v>1</v>
      </c>
      <c r="AN44" s="67">
        <f t="shared" si="5"/>
        <v>369600000</v>
      </c>
      <c r="AO44" s="69">
        <f t="shared" si="6"/>
        <v>10560</v>
      </c>
    </row>
    <row r="45" spans="1:41" ht="48" x14ac:dyDescent="0.25">
      <c r="A45" s="16">
        <v>212</v>
      </c>
      <c r="B45" s="17">
        <v>40</v>
      </c>
      <c r="C45" s="18" t="s">
        <v>306</v>
      </c>
      <c r="D45" s="18" t="s">
        <v>307</v>
      </c>
      <c r="E45" s="25" t="s">
        <v>308</v>
      </c>
      <c r="F45" s="26" t="s">
        <v>302</v>
      </c>
      <c r="G45" s="25"/>
      <c r="H45" s="27"/>
      <c r="I45" s="28"/>
      <c r="J45" s="28">
        <v>20</v>
      </c>
      <c r="K45" s="22">
        <v>20</v>
      </c>
      <c r="L45" s="52">
        <v>56000</v>
      </c>
      <c r="M45" s="21">
        <f t="shared" si="0"/>
        <v>1120000</v>
      </c>
      <c r="N45" s="25" t="s">
        <v>309</v>
      </c>
      <c r="O45" s="25" t="s">
        <v>310</v>
      </c>
      <c r="P45" s="25" t="s">
        <v>215</v>
      </c>
      <c r="Q45" s="25" t="s">
        <v>216</v>
      </c>
      <c r="R45" s="29" t="s">
        <v>217</v>
      </c>
      <c r="S45" s="25" t="s">
        <v>218</v>
      </c>
      <c r="T45" s="25" t="s">
        <v>90</v>
      </c>
      <c r="U45" s="25" t="s">
        <v>131</v>
      </c>
      <c r="V45" s="20" t="str">
        <f t="shared" si="7"/>
        <v>IB2400319577; QĐTT số: 1766/QĐ-BVTN; 05/12/2024; Bệnh viện Thống Nhất; 12 tháng</v>
      </c>
      <c r="W45" s="48" t="s">
        <v>92</v>
      </c>
      <c r="X45" s="27"/>
      <c r="Y45" s="49"/>
      <c r="Z45" s="50"/>
      <c r="AA45" s="51"/>
      <c r="AB45" s="27"/>
      <c r="AC45" s="25" t="s">
        <v>219</v>
      </c>
      <c r="AD45" s="27" t="s">
        <v>47</v>
      </c>
      <c r="AE45" s="20" t="s">
        <v>126</v>
      </c>
      <c r="AF45" s="28"/>
      <c r="AG45" s="66" t="e">
        <f t="shared" si="2"/>
        <v>#DIV/0!</v>
      </c>
      <c r="AH45" s="67">
        <f t="shared" si="3"/>
        <v>1120000</v>
      </c>
      <c r="AI45" s="27" t="s">
        <v>311</v>
      </c>
      <c r="AJ45" s="68"/>
      <c r="AK45" s="20" t="s">
        <v>48</v>
      </c>
      <c r="AL45" s="20">
        <f>VLOOKUP(C45,'[1]SHPT (2)'!$C:$K,9,0)</f>
        <v>20</v>
      </c>
      <c r="AM45" s="44" t="b">
        <f t="shared" si="4"/>
        <v>1</v>
      </c>
      <c r="AN45" s="67">
        <f t="shared" si="5"/>
        <v>1120000</v>
      </c>
      <c r="AO45" s="69">
        <f t="shared" si="6"/>
        <v>20</v>
      </c>
    </row>
    <row r="46" spans="1:41" ht="36" x14ac:dyDescent="0.25">
      <c r="A46" s="16">
        <v>213</v>
      </c>
      <c r="B46" s="17">
        <v>41</v>
      </c>
      <c r="C46" s="18" t="s">
        <v>312</v>
      </c>
      <c r="D46" s="18" t="s">
        <v>313</v>
      </c>
      <c r="E46" s="25" t="s">
        <v>276</v>
      </c>
      <c r="F46" s="26" t="s">
        <v>202</v>
      </c>
      <c r="G46" s="25"/>
      <c r="H46" s="27"/>
      <c r="I46" s="28"/>
      <c r="J46" s="21">
        <v>1056</v>
      </c>
      <c r="K46" s="22">
        <v>1056</v>
      </c>
      <c r="L46" s="52">
        <v>52500</v>
      </c>
      <c r="M46" s="21">
        <f t="shared" si="0"/>
        <v>55440000</v>
      </c>
      <c r="N46" s="25" t="s">
        <v>314</v>
      </c>
      <c r="O46" s="25" t="s">
        <v>315</v>
      </c>
      <c r="P46" s="25" t="s">
        <v>234</v>
      </c>
      <c r="Q46" s="25" t="s">
        <v>235</v>
      </c>
      <c r="R46" s="29" t="s">
        <v>236</v>
      </c>
      <c r="S46" s="25" t="s">
        <v>237</v>
      </c>
      <c r="T46" s="25" t="s">
        <v>90</v>
      </c>
      <c r="U46" s="25" t="s">
        <v>131</v>
      </c>
      <c r="V46" s="20" t="str">
        <f t="shared" si="7"/>
        <v>IB2300393545; QĐTT số: 3577/QĐ-VĐ; 12/8/2024; Bệnh viện hữu nghị Việt Đức; 12 tháng</v>
      </c>
      <c r="W46" s="48" t="s">
        <v>92</v>
      </c>
      <c r="X46" s="27"/>
      <c r="Y46" s="49"/>
      <c r="Z46" s="50"/>
      <c r="AA46" s="51"/>
      <c r="AB46" s="27"/>
      <c r="AC46" s="25" t="s">
        <v>219</v>
      </c>
      <c r="AD46" s="27" t="s">
        <v>47</v>
      </c>
      <c r="AE46" s="20" t="s">
        <v>126</v>
      </c>
      <c r="AF46" s="28"/>
      <c r="AG46" s="66" t="e">
        <f t="shared" si="2"/>
        <v>#DIV/0!</v>
      </c>
      <c r="AH46" s="67">
        <f t="shared" si="3"/>
        <v>55440000</v>
      </c>
      <c r="AI46" s="27" t="s">
        <v>316</v>
      </c>
      <c r="AJ46" s="68"/>
      <c r="AK46" s="20" t="s">
        <v>48</v>
      </c>
      <c r="AL46" s="20">
        <f>VLOOKUP(C46,'[1]SHPT (2)'!$C:$K,9,0)</f>
        <v>1056</v>
      </c>
      <c r="AM46" s="44" t="b">
        <f t="shared" si="4"/>
        <v>1</v>
      </c>
      <c r="AN46" s="67">
        <f t="shared" si="5"/>
        <v>55440000</v>
      </c>
      <c r="AO46" s="69">
        <f t="shared" si="6"/>
        <v>1056</v>
      </c>
    </row>
    <row r="47" spans="1:41" ht="72" x14ac:dyDescent="0.25">
      <c r="A47" s="16">
        <v>214</v>
      </c>
      <c r="B47" s="17">
        <v>42</v>
      </c>
      <c r="C47" s="24" t="s">
        <v>317</v>
      </c>
      <c r="D47" s="18" t="s">
        <v>318</v>
      </c>
      <c r="E47" s="25" t="s">
        <v>319</v>
      </c>
      <c r="F47" s="26" t="s">
        <v>320</v>
      </c>
      <c r="G47" s="25"/>
      <c r="H47" s="27"/>
      <c r="I47" s="28"/>
      <c r="J47" s="28">
        <v>500</v>
      </c>
      <c r="K47" s="22">
        <v>500</v>
      </c>
      <c r="L47" s="28">
        <v>148000</v>
      </c>
      <c r="M47" s="21">
        <f t="shared" si="0"/>
        <v>74000000</v>
      </c>
      <c r="N47" s="27" t="s">
        <v>317</v>
      </c>
      <c r="O47" s="25" t="s">
        <v>321</v>
      </c>
      <c r="P47" s="25"/>
      <c r="Q47" s="25"/>
      <c r="R47" s="29"/>
      <c r="S47" s="25"/>
      <c r="T47" s="25"/>
      <c r="U47" s="25" t="s">
        <v>131</v>
      </c>
      <c r="V47" s="20" t="s">
        <v>269</v>
      </c>
      <c r="W47" s="48"/>
      <c r="X47" s="27"/>
      <c r="Y47" s="49"/>
      <c r="Z47" s="50"/>
      <c r="AA47" s="51"/>
      <c r="AB47" s="27"/>
      <c r="AC47" s="19" t="s">
        <v>219</v>
      </c>
      <c r="AD47" s="19" t="s">
        <v>47</v>
      </c>
      <c r="AE47" s="20" t="s">
        <v>126</v>
      </c>
      <c r="AF47" s="28"/>
      <c r="AG47" s="66" t="e">
        <f t="shared" si="2"/>
        <v>#DIV/0!</v>
      </c>
      <c r="AH47" s="67">
        <f t="shared" si="3"/>
        <v>74000000</v>
      </c>
      <c r="AI47" s="27"/>
      <c r="AJ47" s="68"/>
      <c r="AK47" s="20" t="s">
        <v>48</v>
      </c>
      <c r="AL47" s="20">
        <f>VLOOKUP(C47,'[1]SHPT (2)'!$C:$K,9,0)</f>
        <v>500</v>
      </c>
      <c r="AM47" s="44" t="b">
        <f t="shared" si="4"/>
        <v>1</v>
      </c>
      <c r="AN47" s="67">
        <f t="shared" si="5"/>
        <v>74000000</v>
      </c>
      <c r="AO47" s="69">
        <f t="shared" si="6"/>
        <v>500</v>
      </c>
    </row>
    <row r="48" spans="1:41" ht="120" x14ac:dyDescent="0.25">
      <c r="A48" s="16" t="s">
        <v>322</v>
      </c>
      <c r="B48" s="17">
        <v>43</v>
      </c>
      <c r="C48" s="24" t="s">
        <v>323</v>
      </c>
      <c r="D48" s="24" t="s">
        <v>324</v>
      </c>
      <c r="E48" s="25" t="s">
        <v>325</v>
      </c>
      <c r="F48" s="26" t="s">
        <v>202</v>
      </c>
      <c r="G48" s="25"/>
      <c r="H48" s="27"/>
      <c r="I48" s="28"/>
      <c r="J48" s="28">
        <v>60</v>
      </c>
      <c r="K48" s="22">
        <v>60</v>
      </c>
      <c r="L48" s="28">
        <v>4678135</v>
      </c>
      <c r="M48" s="21">
        <f t="shared" si="0"/>
        <v>280688100</v>
      </c>
      <c r="N48" s="25" t="s">
        <v>323</v>
      </c>
      <c r="O48" s="25" t="s">
        <v>326</v>
      </c>
      <c r="P48" s="25" t="s">
        <v>109</v>
      </c>
      <c r="Q48" s="25" t="s">
        <v>110</v>
      </c>
      <c r="R48" s="29" t="s">
        <v>111</v>
      </c>
      <c r="S48" s="25" t="s">
        <v>112</v>
      </c>
      <c r="T48" s="25" t="s">
        <v>90</v>
      </c>
      <c r="U48" s="25" t="s">
        <v>126</v>
      </c>
      <c r="V48" s="20" t="str">
        <f t="shared" si="7"/>
        <v>IB2500026073; QĐTT số: KQ2500026073_2504021411; 02/4/2025; Bệnh viện Bệnh nhiệt đới TW; 12 tháng</v>
      </c>
      <c r="X48" s="27" t="s">
        <v>92</v>
      </c>
      <c r="AB48" s="27"/>
      <c r="AC48" s="25" t="s">
        <v>125</v>
      </c>
      <c r="AD48" s="27" t="s">
        <v>47</v>
      </c>
      <c r="AE48" s="20" t="s">
        <v>126</v>
      </c>
      <c r="AF48" s="28"/>
      <c r="AG48" s="66" t="e">
        <f t="shared" si="2"/>
        <v>#DIV/0!</v>
      </c>
      <c r="AH48" s="67">
        <f t="shared" si="3"/>
        <v>280688100</v>
      </c>
      <c r="AI48" s="27"/>
      <c r="AJ48" s="70"/>
      <c r="AK48" s="20" t="s">
        <v>48</v>
      </c>
      <c r="AL48" s="20">
        <f>VLOOKUP(C48,'[1]SHPT (2)'!$C:$K,9,0)</f>
        <v>60</v>
      </c>
      <c r="AM48" s="44" t="b">
        <f t="shared" si="4"/>
        <v>1</v>
      </c>
      <c r="AN48" s="67">
        <f t="shared" si="5"/>
        <v>280688100</v>
      </c>
      <c r="AO48" s="69">
        <f t="shared" si="6"/>
        <v>60</v>
      </c>
    </row>
    <row r="49" spans="1:41" ht="156" x14ac:dyDescent="0.25">
      <c r="A49" s="16" t="s">
        <v>322</v>
      </c>
      <c r="B49" s="17">
        <v>44</v>
      </c>
      <c r="C49" s="24" t="s">
        <v>327</v>
      </c>
      <c r="D49" s="24" t="s">
        <v>328</v>
      </c>
      <c r="E49" s="25" t="s">
        <v>106</v>
      </c>
      <c r="F49" s="26" t="s">
        <v>38</v>
      </c>
      <c r="G49" s="25"/>
      <c r="H49" s="27"/>
      <c r="I49" s="28"/>
      <c r="J49" s="28">
        <v>200</v>
      </c>
      <c r="K49" s="22">
        <v>100</v>
      </c>
      <c r="L49" s="52">
        <v>483000</v>
      </c>
      <c r="M49" s="21">
        <f t="shared" si="0"/>
        <v>48300000</v>
      </c>
      <c r="N49" s="25" t="s">
        <v>329</v>
      </c>
      <c r="O49" s="25" t="s">
        <v>330</v>
      </c>
      <c r="P49" s="25" t="s">
        <v>331</v>
      </c>
      <c r="Q49" s="25" t="s">
        <v>332</v>
      </c>
      <c r="R49" s="29" t="s">
        <v>333</v>
      </c>
      <c r="S49" s="25" t="s">
        <v>334</v>
      </c>
      <c r="T49" s="25" t="s">
        <v>90</v>
      </c>
      <c r="U49" s="25" t="s">
        <v>113</v>
      </c>
      <c r="V49" s="20" t="str">
        <f t="shared" si="7"/>
        <v>IB2500034817; QĐTT số: KQ2500034817_2505230819; 02/6/2025; Bệnh viện Nhi đồng 2; 12 tháng</v>
      </c>
      <c r="X49" s="53" t="s">
        <v>92</v>
      </c>
      <c r="AB49" s="53"/>
      <c r="AC49" s="54" t="s">
        <v>114</v>
      </c>
      <c r="AD49" s="53" t="s">
        <v>115</v>
      </c>
      <c r="AE49" s="55" t="s">
        <v>113</v>
      </c>
      <c r="AF49" s="71"/>
      <c r="AG49" s="72" t="e">
        <f t="shared" si="2"/>
        <v>#DIV/0!</v>
      </c>
      <c r="AH49" s="73">
        <f t="shared" si="3"/>
        <v>48300000</v>
      </c>
      <c r="AI49" s="53"/>
      <c r="AJ49" s="74"/>
      <c r="AK49" s="55" t="s">
        <v>48</v>
      </c>
      <c r="AL49" s="55">
        <f>VLOOKUP(C49,'[1]SHPT (2)'!$C:$K,9,0)</f>
        <v>100</v>
      </c>
      <c r="AM49" s="75" t="b">
        <f t="shared" si="4"/>
        <v>1</v>
      </c>
      <c r="AN49" s="73">
        <f t="shared" si="5"/>
        <v>48300000</v>
      </c>
      <c r="AO49" s="69">
        <f t="shared" si="6"/>
        <v>100</v>
      </c>
    </row>
    <row r="50" spans="1:41" s="32" customFormat="1" ht="17.25" customHeight="1" x14ac:dyDescent="0.25">
      <c r="B50" s="33"/>
      <c r="C50" s="84" t="s">
        <v>335</v>
      </c>
      <c r="D50" s="85"/>
      <c r="E50" s="85"/>
      <c r="F50" s="85"/>
      <c r="G50" s="85"/>
      <c r="H50" s="85"/>
      <c r="I50" s="85"/>
      <c r="J50" s="85"/>
      <c r="K50" s="86"/>
      <c r="L50" s="56"/>
      <c r="M50" s="57">
        <f>SUM(M6:M49)</f>
        <v>4970795192</v>
      </c>
      <c r="N50" s="34"/>
      <c r="O50" s="34"/>
      <c r="P50" s="34"/>
      <c r="Q50" s="34"/>
      <c r="R50" s="35"/>
      <c r="S50" s="34"/>
      <c r="T50" s="34"/>
      <c r="U50" s="34"/>
      <c r="V50" s="58"/>
      <c r="W50" s="59"/>
      <c r="X50" s="58"/>
      <c r="Y50" s="58"/>
      <c r="Z50" s="58"/>
      <c r="AA50" s="56"/>
      <c r="AB50" s="58"/>
      <c r="AC50" s="34"/>
      <c r="AD50" s="58"/>
      <c r="AE50" s="58"/>
      <c r="AF50" s="56"/>
      <c r="AG50" s="56"/>
      <c r="AH50" s="58"/>
      <c r="AI50" s="58"/>
      <c r="AJ50" s="76"/>
      <c r="AK50" s="58"/>
      <c r="AL50" s="58"/>
      <c r="AM50" s="58"/>
      <c r="AN50" s="77">
        <f>SUM(AN6:AN49)</f>
        <v>4970795192</v>
      </c>
      <c r="AO50" s="59"/>
    </row>
    <row r="52" spans="1:41" ht="18.75" x14ac:dyDescent="0.25">
      <c r="C52" s="36" t="s">
        <v>336</v>
      </c>
    </row>
  </sheetData>
  <autoFilter ref="A5:AK50" xr:uid="{0F868006-84F7-4E76-AD1B-A474962E4933}"/>
  <mergeCells count="5">
    <mergeCell ref="B1:V1"/>
    <mergeCell ref="B2:V2"/>
    <mergeCell ref="B4:V4"/>
    <mergeCell ref="C50:K50"/>
    <mergeCell ref="B3:V3"/>
  </mergeCells>
  <conditionalFormatting sqref="C1:C2 C4:C1048576">
    <cfRule type="duplicateValues" dxfId="0" priority="1"/>
  </conditionalFormatting>
  <printOptions horizontalCentered="1"/>
  <pageMargins left="0.2" right="0.2" top="0.3" bottom="0.3" header="0.3" footer="0.3"/>
  <pageSetup paperSize="9" scale="95" orientation="portrait" r:id="rId1"/>
  <headerFooter>
    <oddFooter>&amp;C&amp;"Times New Roman,Regular"&amp;10&amp;P/&amp;N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SHPT</vt:lpstr>
      <vt:lpstr>SHPT!Print_Area</vt:lpstr>
      <vt:lpstr>SHPT!Print_Titles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2025-08-29T14:41:36Z</cp:lastPrinted>
  <dcterms:created xsi:type="dcterms:W3CDTF">2025-07-31T00:14:34Z</dcterms:created>
  <dcterms:modified xsi:type="dcterms:W3CDTF">2025-09-04T03:21:46Z</dcterms:modified>
</cp:coreProperties>
</file>