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6DVPOVA\Thau qua mang\2025\Tháng 7\6. KSNK thường xuyên 2025-2026\1. XD KH\"/>
    </mc:Choice>
  </mc:AlternateContent>
  <xr:revisionPtr revIDLastSave="0" documentId="13_ncr:1_{FA147EBC-D7C0-4ACE-B136-C78241C2A089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KSNK" sheetId="1" r:id="rId1"/>
  </sheets>
  <externalReferences>
    <externalReference r:id="rId2"/>
  </externalReferences>
  <definedNames>
    <definedName name="_xlnm._FilterDatabase" localSheetId="0" hidden="1">KSNK!$A$5:$AO$27</definedName>
    <definedName name="_xlnm.Print_Area" localSheetId="0">KSNK!$A$1:$P$27</definedName>
    <definedName name="_xlnm.Print_Titles" localSheetId="0">KSNK!$5:$5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P26" i="1" l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1" i="1"/>
  <c r="P10" i="1"/>
  <c r="P9" i="1"/>
  <c r="P7" i="1"/>
  <c r="P6" i="1"/>
  <c r="P8" i="1"/>
  <c r="E26" i="1" l="1"/>
  <c r="E25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9" i="1"/>
  <c r="E8" i="1"/>
  <c r="E7" i="1"/>
  <c r="E6" i="1"/>
  <c r="AL25" i="1" l="1"/>
  <c r="J25" i="1"/>
  <c r="H25" i="1"/>
  <c r="AL7" i="1"/>
  <c r="G7" i="1" s="1"/>
  <c r="AL8" i="1"/>
  <c r="G8" i="1" s="1"/>
  <c r="AL9" i="1"/>
  <c r="G9" i="1" s="1"/>
  <c r="AL10" i="1"/>
  <c r="G10" i="1" s="1"/>
  <c r="AL11" i="1"/>
  <c r="G11" i="1" s="1"/>
  <c r="AL12" i="1"/>
  <c r="AL13" i="1"/>
  <c r="G13" i="1" s="1"/>
  <c r="AL14" i="1"/>
  <c r="G14" i="1" s="1"/>
  <c r="AL15" i="1"/>
  <c r="G15" i="1" s="1"/>
  <c r="AL16" i="1"/>
  <c r="G16" i="1" s="1"/>
  <c r="AL17" i="1"/>
  <c r="AL18" i="1"/>
  <c r="AL19" i="1"/>
  <c r="G19" i="1" s="1"/>
  <c r="AL20" i="1"/>
  <c r="AL21" i="1"/>
  <c r="G21" i="1" s="1"/>
  <c r="AL22" i="1"/>
  <c r="AL23" i="1"/>
  <c r="G23" i="1" s="1"/>
  <c r="AL24" i="1"/>
  <c r="G24" i="1" s="1"/>
  <c r="AL26" i="1"/>
  <c r="AL6" i="1"/>
  <c r="G6" i="1" s="1"/>
  <c r="AM25" i="1" l="1"/>
  <c r="AM22" i="1"/>
  <c r="G22" i="1"/>
  <c r="AM17" i="1"/>
  <c r="G17" i="1"/>
  <c r="AM20" i="1"/>
  <c r="G20" i="1"/>
  <c r="AM12" i="1"/>
  <c r="G12" i="1"/>
  <c r="I25" i="1"/>
  <c r="J22" i="1"/>
  <c r="AD10" i="1"/>
  <c r="H7" i="1" l="1"/>
  <c r="AM7" i="1" s="1"/>
  <c r="H9" i="1"/>
  <c r="AM9" i="1" s="1"/>
  <c r="H10" i="1"/>
  <c r="AM10" i="1" s="1"/>
  <c r="H11" i="1"/>
  <c r="AM11" i="1" s="1"/>
  <c r="H13" i="1"/>
  <c r="AM13" i="1" s="1"/>
  <c r="H15" i="1"/>
  <c r="AM15" i="1" s="1"/>
  <c r="H18" i="1"/>
  <c r="AM18" i="1" s="1"/>
  <c r="H19" i="1"/>
  <c r="AM19" i="1" s="1"/>
  <c r="H23" i="1"/>
  <c r="AM23" i="1" s="1"/>
  <c r="H24" i="1"/>
  <c r="AM24" i="1" s="1"/>
  <c r="AM26" i="1"/>
  <c r="AD21" i="1" l="1"/>
  <c r="H21" i="1" s="1"/>
  <c r="AM21" i="1" s="1"/>
  <c r="AD16" i="1"/>
  <c r="H16" i="1" s="1"/>
  <c r="AD14" i="1"/>
  <c r="H14" i="1" s="1"/>
  <c r="AM14" i="1" s="1"/>
  <c r="AM16" i="1" l="1"/>
  <c r="AD8" i="1"/>
  <c r="H8" i="1" s="1"/>
  <c r="AM8" i="1" s="1"/>
  <c r="AD6" i="1"/>
  <c r="H6" i="1" s="1"/>
  <c r="AM6" i="1" s="1"/>
  <c r="J21" i="1" l="1"/>
  <c r="J20" i="1"/>
  <c r="J19" i="1"/>
  <c r="J18" i="1"/>
  <c r="J16" i="1"/>
  <c r="J15" i="1"/>
  <c r="J14" i="1"/>
  <c r="J13" i="1"/>
  <c r="J12" i="1"/>
  <c r="J11" i="1"/>
  <c r="J9" i="1"/>
  <c r="J8" i="1"/>
  <c r="J7" i="1"/>
  <c r="J6" i="1"/>
  <c r="I7" i="1" l="1"/>
  <c r="I8" i="1"/>
  <c r="I9" i="1"/>
  <c r="I10" i="1"/>
  <c r="I11" i="1"/>
  <c r="I12" i="1"/>
  <c r="I13" i="1"/>
  <c r="I14" i="1"/>
  <c r="I15" i="1"/>
  <c r="I17" i="1"/>
  <c r="I18" i="1"/>
  <c r="I19" i="1"/>
  <c r="I20" i="1"/>
  <c r="I21" i="1"/>
  <c r="I22" i="1"/>
  <c r="I23" i="1"/>
  <c r="I24" i="1"/>
  <c r="I26" i="1"/>
  <c r="I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6" i="1"/>
  <c r="I16" i="1" l="1"/>
  <c r="AN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2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Khoa dự trù để ĐVT: Chai/lọ
</t>
        </r>
      </text>
    </comment>
  </commentList>
</comments>
</file>

<file path=xl/sharedStrings.xml><?xml version="1.0" encoding="utf-8"?>
<sst xmlns="http://schemas.openxmlformats.org/spreadsheetml/2006/main" count="393" uniqueCount="220">
  <si>
    <t>STT</t>
  </si>
  <si>
    <t>ĐVT</t>
  </si>
  <si>
    <t>Bông tẩm cồn</t>
  </si>
  <si>
    <t>Hộp</t>
  </si>
  <si>
    <t>- Thành phần: Amoni bậc 4.
- Phun được trực tiếp lên các bề mặt (bao gồm cả màn hình cảm ứng, thiết bị y tế).
- Dạng pha sẵn sử dụng được ngay.
- Đóng chai có vòi phun.
- Đóng chai ≥ 1 lít.</t>
  </si>
  <si>
    <t>Chai</t>
  </si>
  <si>
    <t>Dung dịch khử khuẩn mức độ cao bằng  Ortho- Phthalaldehyde</t>
  </si>
  <si>
    <t>Can</t>
  </si>
  <si>
    <t>Dung dịch khử khuẩn mức độ cao bằng Glutaraldehyde</t>
  </si>
  <si>
    <t>Dung dịch khử khuẩn mức độ cao sử dụng Peracetic acide</t>
  </si>
  <si>
    <t>Dung dịch làm sạch và khử nhiễm dụng cụ có chứa Enzyme</t>
  </si>
  <si>
    <t>Dung dịch loại bỏ mảng bám oxy hóa (vết gỉ) trên dụng cụ kim loại</t>
  </si>
  <si>
    <t>-Thành phần: Glycolic Acid ≥8%
- Dạng xịt, dùng tẩy vết gỉ sét trên dụng cụ y tế
- Không gây kích ứng da, niêm mạc
- Đóng chai ≥ 750ml.</t>
  </si>
  <si>
    <t>Dung dịch phun khử khuẩn thông qua đường không khí (phun máy)</t>
  </si>
  <si>
    <t>- Thành phần: Hydrogen peroxide, Ion Ag.
- Dung dịch pha sẵn sử dụng được ngay, dùng để phun khử khuẩn thông qua đường không khí, sử dụng cho máy phun.
- Đóng can  ≥ 5 lít.</t>
  </si>
  <si>
    <t>Dung dịch sát khuẩn  tay ngoại khoa</t>
  </si>
  <si>
    <t>- Thành phần: Ethanol 60-80%, Propanol.
- Dùng để vệ sinh tay ngoại khoa.
- Dạng gel.
- Đạt tiêu chuẩn dùng vệ sinh tay ngoại khoa theo yêu cầu của WHO: EN 12791.
- Diệt virus HIV, Rotavirus, Coronavirus, H1N1, SARS trong 30 giây theo tiêu chuẩn EN 14476.
- Có bơm định lượng.
- Đóng chai ≥ 500ml.</t>
  </si>
  <si>
    <t>Dung dịch sát khuẩn tay nhanh thường quy</t>
  </si>
  <si>
    <t>Dung dịch xà phòng thường</t>
  </si>
  <si>
    <t>Javen</t>
  </si>
  <si>
    <t>- Nồng độ Sodium Hypochlorite ≥7%.
- Sử dụng để khử khuẩn môi trường, nước thải.
- Đóng can ≥ 30 lít.</t>
  </si>
  <si>
    <t>Lít</t>
  </si>
  <si>
    <t>Cái</t>
  </si>
  <si>
    <t>Khăn lau khử khuẩn bề mặt không chứa cồn</t>
  </si>
  <si>
    <t>- Thành phần: Amoni bậc 4, không chứa cồn hoặc Isopronanol
- Tác dụng: Dùng lau khử khuẩn bề mặt (bao gồm cả màn hình cảm ứng, thiết bị y tế).
- Đóng hộp ≥ 100 cái</t>
  </si>
  <si>
    <t>Viên nén khử khuẩn</t>
  </si>
  <si>
    <t>Viên</t>
  </si>
  <si>
    <t>Xà phòng dùng tắm cho người bệnh</t>
  </si>
  <si>
    <t>- Thành phần: Ethanol 60-80%, Propanol
- Dùng để vệ sinh tay thường quy.
- Dạng dung dịch.
- Có bơm định lượng.
- Đóng chai ≥ 500ml.</t>
  </si>
  <si>
    <t>- Thành phần: Sodium Dichloroisocyanurate ≥ 50%.
- Viên nén ≥ 2,5g</t>
  </si>
  <si>
    <t>- Thành phần: Isopropyl Alcohol  ≥ 70%.
- Dạng bông ép miếng, đóng gói sẵn trong túi (1 túi/ 1 cái), bông đảm bảo thấm đều cồn, khi bóc ra sử dụng đủ độ ẩm để sát khuẩn da.
- Đóng hộp ≥ 100 cái</t>
  </si>
  <si>
    <t xml:space="preserve">- Thành phần: Xà phòng.
- Dùng để rửa tay.
- Có bơm định lượng.
- Đóng chai ≥ 500ml.
</t>
  </si>
  <si>
    <t>Khăn lau khử khuẩn bề mặt</t>
  </si>
  <si>
    <t xml:space="preserve"> Khăn lau khử khuẩn bề mặt chứa thành phần: Didecyl Dimethyl Ammonium Chloride (Amoni bậc 4) 0,45% (w/w), Isopropanol 28% (w/w).
- Tác dụng: Dùng lau khử khuẩn bề mặt.
- Đóng hộp: 100 cái</t>
  </si>
  <si>
    <t xml:space="preserve">- Thành phần: Tối thiểu có 3 enzyme.
- Tác dụng: Làm sạch dụng cụ y tế.
- Tác dụng kéo dài ≥ 24h.
- Đóng chai ≥ 1 lít.
</t>
  </si>
  <si>
    <t>Dung dịch làm bóng, hỗ trợ làm khô dụng cụ</t>
  </si>
  <si>
    <t>- Sử dụng cho máy rửa khử khuẩn tự động
Thành phần: axit citric: từ 15 % đến 30%
- Đóng can: ≥ 5 lít</t>
  </si>
  <si>
    <t>Dung dịch làm sạch dùng cho máy rửa dụng cụ y tế</t>
  </si>
  <si>
    <t>- Thành phần: Tetrapotassiumdiphosphate: từ 1 đến 5%; N-Dimethyldecylamin-N-oxide: ≥1- &lt;5%; Enzymes (proteases): ≥ 2.0 % 
- Nồng độ pH của dung dịch  ≥ 7.
- Loại bỏ màng biofilm vi khuẩn Pseudomonsas aeruginosa
- Đóng can: ≥ 5 lít</t>
  </si>
  <si>
    <t>KSNK dự trù cho 18 tháng</t>
  </si>
  <si>
    <t>Số lượng 12 tháng của khoa KSNK</t>
  </si>
  <si>
    <t>Số lượng KSNK làm tròn</t>
  </si>
  <si>
    <t>Ban ĐH, QLCTN</t>
  </si>
  <si>
    <t>Chloramin B 25%</t>
  </si>
  <si>
    <t>kg</t>
  </si>
  <si>
    <t>Kg</t>
  </si>
  <si>
    <t>Sodium Benzensulfochleramin trong đó có chứa khoảng 25%W/W ion Clo hoạt động có tác dụng khử trùng, diệt khuẩn. Hiệu quả tiêu diệt vi khuẩn phổ rộng, nha bào nấm, virus lên đến 99,9%</t>
  </si>
  <si>
    <t>Giá trúng thầu tại BV</t>
  </si>
  <si>
    <t>QĐTT</t>
  </si>
  <si>
    <t>Hiệu lực</t>
  </si>
  <si>
    <t>Giá trúng thầu tại CSYT khác</t>
  </si>
  <si>
    <t>4836/QĐ-BVQY103 ngày 11/12/2024</t>
  </si>
  <si>
    <t>365 ngày</t>
  </si>
  <si>
    <t>2964/QĐ-BVQY103 ngày 16/8/2024</t>
  </si>
  <si>
    <t>Mặt hàng dự thầu</t>
  </si>
  <si>
    <t>Kỹ mã hiệu (nếu có)</t>
  </si>
  <si>
    <t>Đơn vị tính</t>
  </si>
  <si>
    <t>Đơn giá</t>
  </si>
  <si>
    <t>Bông tẩm cồn ECO</t>
  </si>
  <si>
    <t>BTC02: ECO</t>
  </si>
  <si>
    <t>Công ty cổ phần nhựa y tế Việt Nam</t>
  </si>
  <si>
    <t>Mã NT</t>
  </si>
  <si>
    <t>NT trúng thầu</t>
  </si>
  <si>
    <t xml:space="preserve">TH.A SPRAY </t>
  </si>
  <si>
    <t xml:space="preserve">N01.02.030-01
</t>
  </si>
  <si>
    <t>Công ty TNHH thiết bị y tế và hoá chất Hoàng Phương</t>
  </si>
  <si>
    <t>Công ty TNHH dược phẩm Lan Tiến</t>
  </si>
  <si>
    <t>Greenax OPA</t>
  </si>
  <si>
    <t>GRNOPA</t>
  </si>
  <si>
    <t>Ghi chú</t>
  </si>
  <si>
    <t xml:space="preserve"> STEREX RTU</t>
  </si>
  <si>
    <t>Dung dịch khử khuẩn mức độ cao và tiệt khuẩn trang thiết bị
y tế STEREX RTU</t>
  </si>
  <si>
    <t>Công ty TNHH thương mại Minh An</t>
  </si>
  <si>
    <t>Dung dịch khử khuẩn mức độ cao/tiệt khuẩn LYSONOX PAA</t>
  </si>
  <si>
    <t>Công ty cổ phần C.S.C</t>
  </si>
  <si>
    <t>Dung dịch làm sạch và khử khuẩn bước đầu dụng cụ y tế ASIZYME 5 PLUS</t>
  </si>
  <si>
    <t>Công ty cổ phần dịch vụ và thiết bị y tế An Sinh</t>
  </si>
  <si>
    <t xml:space="preserve">
POSE SR #1 </t>
  </si>
  <si>
    <t>Dung dịch tan gỉ POSE SR #1</t>
  </si>
  <si>
    <t>MEGASEPT S012</t>
  </si>
  <si>
    <t>Công ty TNHH Deka</t>
  </si>
  <si>
    <t>ANIOSGEL 85 NPC 500ml</t>
  </si>
  <si>
    <t>Tổng công ty thiết bị y tế Việt Nam -CTCP</t>
  </si>
  <si>
    <t>Chế phẩm sát khuẩn tay dùng trong gia dụng và y tế Asirub</t>
  </si>
  <si>
    <t>Javen 7%</t>
  </si>
  <si>
    <t>lít</t>
  </si>
  <si>
    <t>Công ty cổ phần hóa dược Việt Nam</t>
  </si>
  <si>
    <t>POSEQUAT PAD</t>
  </si>
  <si>
    <t>Khăn lau sát khuẩn dụng cụ y tế POSEQUAT PAD</t>
  </si>
  <si>
    <t>MEGASEPT WIPE</t>
  </si>
  <si>
    <t>Viên nén khử khuẩn Klorsept 17</t>
  </si>
  <si>
    <t>Chai/Lọ</t>
  </si>
  <si>
    <t>Công ty cổ phần Hóa chất cơ bản miền Nam</t>
  </si>
  <si>
    <t>Chloramine B</t>
  </si>
  <si>
    <t>DỰ TRÙ CÁC KHOA</t>
  </si>
  <si>
    <t>THÔNG TIN TRA CỨU QĐTT</t>
  </si>
  <si>
    <t>Mã TBMT</t>
  </si>
  <si>
    <t>Số QĐ</t>
  </si>
  <si>
    <t>Ngày QĐ</t>
  </si>
  <si>
    <t>Tên CSYT</t>
  </si>
  <si>
    <t>BVQY103</t>
  </si>
  <si>
    <t>CSYT khác</t>
  </si>
  <si>
    <t>IB2400352629</t>
  </si>
  <si>
    <t>337/QĐ-BVNTTW</t>
  </si>
  <si>
    <t>11/3/2025</t>
  </si>
  <si>
    <t>Bệnh viện Nội tiết Trung ương</t>
  </si>
  <si>
    <t>24 tháng</t>
  </si>
  <si>
    <t>Giá trúng thầu theo miếng: 115 đồng/miếng. Tương ứng: 11.500 đồng/Hộp 100 miếng</t>
  </si>
  <si>
    <t>IB2500124993</t>
  </si>
  <si>
    <t>KQ2500124993_2506121628</t>
  </si>
  <si>
    <t>13/6/2025</t>
  </si>
  <si>
    <t>Bệnh viện đa khoa tỉnh Ninh Bình</t>
  </si>
  <si>
    <t>Giá trúng thầu theo Lít: 105.800 đồng/lít. Tương ứng: 529.000 đồng/Can 5L</t>
  </si>
  <si>
    <t>IB2400395867</t>
  </si>
  <si>
    <t>8761/QĐ-BV</t>
  </si>
  <si>
    <t>27/12/2024</t>
  </si>
  <si>
    <t>BVTWQĐ108</t>
  </si>
  <si>
    <t>Greenax 2%</t>
  </si>
  <si>
    <t>VERTEXID</t>
  </si>
  <si>
    <t>Không tìm được KQTT của sản phẩm BV đang sử dụng</t>
  </si>
  <si>
    <t>Không tìm được KQTT của sản phẩm BV đang sử dụng. Chỉ có loại thường (không phải PLUS)</t>
  </si>
  <si>
    <t>Pose SR#1</t>
  </si>
  <si>
    <t>chai</t>
  </si>
  <si>
    <t>IB2400555229</t>
  </si>
  <si>
    <t>KQ2400555229_2504021622</t>
  </si>
  <si>
    <t>02/4/2025</t>
  </si>
  <si>
    <t>Bệnh viện ĐK tỉnh Trà Vinh</t>
  </si>
  <si>
    <t>12 tháng</t>
  </si>
  <si>
    <t>Một số KQTT của các CSYT khác trên địa bàn HN có giá: 4.326.000 - 4.800.000 đồng/bộ (BV Da liễu TW, BV Mắt HN)</t>
  </si>
  <si>
    <t>IB2500069434</t>
  </si>
  <si>
    <t>2001/QĐ-BVVNTĐ</t>
  </si>
  <si>
    <t>03/7/2025</t>
  </si>
  <si>
    <t>Bệnh viện Việt Nam - Thụy Điển Uông Bí</t>
  </si>
  <si>
    <t>Giá trúng thầu theo mL: 195 đồng/mL. Tương ứng: 975.000 đồng/can 5L</t>
  </si>
  <si>
    <t>Chai 500ml</t>
  </si>
  <si>
    <t>ANIOSGEL 85 NPC 500ML</t>
  </si>
  <si>
    <t>3790/QĐ-BVCR</t>
  </si>
  <si>
    <t>Bệnh viện Chợ Rẫy</t>
  </si>
  <si>
    <t>ASR</t>
  </si>
  <si>
    <t>Giá trúng thầu theo Lít: 48.418 đồng/lít. Tương ứng: 24.209 đồng/500mL</t>
  </si>
  <si>
    <t>Công ty cổ phần Hóa dược Việt Nam</t>
  </si>
  <si>
    <t>IB2500024976</t>
  </si>
  <si>
    <t>KQ2500024976_2504021655</t>
  </si>
  <si>
    <t>Bệnh viện Bạch Mai</t>
  </si>
  <si>
    <t>Javen 8%, can 30 lít</t>
  </si>
  <si>
    <t>IB2500160010</t>
  </si>
  <si>
    <t>KQ2500160010_2506270914</t>
  </si>
  <si>
    <t>27/6/2025</t>
  </si>
  <si>
    <t>Bệnh viện II Lâm Đồng</t>
  </si>
  <si>
    <t>18 tháng</t>
  </si>
  <si>
    <t>cái</t>
  </si>
  <si>
    <t>KLORSEPT 17</t>
  </si>
  <si>
    <t>Giá trúng thầu theo Hộp: 870.000 đồng/Hộp 200 viên. Tương ứng: 4.350 đồng/viên</t>
  </si>
  <si>
    <t>IB2500238118</t>
  </si>
  <si>
    <t>202/QĐ-BVQY</t>
  </si>
  <si>
    <t>Bệnh viện Quân y 105</t>
  </si>
  <si>
    <t>AZ 5L</t>
  </si>
  <si>
    <t>can</t>
  </si>
  <si>
    <t>Deconex 41 CLEAR</t>
  </si>
  <si>
    <t>Chỉ có 1 KQTT của BVTWQĐ 108</t>
  </si>
  <si>
    <t>Chloramin B</t>
  </si>
  <si>
    <t>Dung dịch khử khuẩn bề mặt (phun tay)</t>
  </si>
  <si>
    <t>ASP 1L</t>
  </si>
  <si>
    <t>ĐVT trúng thầu là Lít. Tương đương quy cách mời thầu là đóng chai 1L trở lên</t>
  </si>
  <si>
    <t>Giá trúng thầu theo Lít: 48.800 đồng/lít. Tương ứng: 244.000 đồng/Can 5L</t>
  </si>
  <si>
    <t>Giá trúng thầu theo Hộp: 135.870 đồng/Hộp 100 cái. Tương ứng: 1358,7 đồng/cái</t>
  </si>
  <si>
    <t>ALFASEPT CHG BODY WASH</t>
  </si>
  <si>
    <t>Trúng thầu loại chai 50ml</t>
  </si>
  <si>
    <t>Bệnh viện Trung ương Quân đội 108</t>
  </si>
  <si>
    <t xml:space="preserve">THA BODYWASH 4 </t>
  </si>
  <si>
    <t>IB2400284543</t>
  </si>
  <si>
    <t>672/QĐ-BVK</t>
  </si>
  <si>
    <t>Bệnh Viện K</t>
  </si>
  <si>
    <t>- Thành phần: Chlorhexidine 4,0 %.
- Dùng tắm cho người bệnh trước phẫu thuật.
- Không gây kích ứng da.
- Đóng chai/lọ ≥ 50ml.</t>
  </si>
  <si>
    <t>Dung dịch khử khuẩn mức độ cao bằng Dioctyl dimethyl benzy ammonium chloride</t>
  </si>
  <si>
    <t>Dầu parafin dùng trong y tế</t>
  </si>
  <si>
    <t>Dầu Parafin dùng trong y tế, được đóng trong ống nhựa, hàn kín, không rạn nứt, không đen đầu. Không có các tiểu phân không tan khi kiểm tra bằng mắt thường. Dung tích tối thiểu 5 ml</t>
  </si>
  <si>
    <t>Ống</t>
  </si>
  <si>
    <t>Khoa Dược dự trù</t>
  </si>
  <si>
    <t>IB2400413928</t>
  </si>
  <si>
    <t>3927/QĐ-BVBĐ-VTTBYT</t>
  </si>
  <si>
    <t>Bệnh viện Bưu Điện</t>
  </si>
  <si>
    <t>IB2500098500</t>
  </si>
  <si>
    <t>KQ2500098500_2505081108</t>
  </si>
  <si>
    <t>Bệnh viện đa khoa Sơn Tây</t>
  </si>
  <si>
    <t xml:space="preserve">Số lượng dự trù </t>
  </si>
  <si>
    <t>Dự trù khoa KSNK</t>
  </si>
  <si>
    <t>Dự trù khoa Ban Quản lý vận hành các tòa nhà. Dự trù sử dụng 12 tháng là 1.200 kg</t>
  </si>
  <si>
    <t>Dự trù khoa Ban Quản lý vận hành các tòa nhà. Dự trù sử dụng 12 tháng là 21.600 lít</t>
  </si>
  <si>
    <t>Tên hàng hóa mời thầu</t>
  </si>
  <si>
    <t>Số lượng sử dụng từ 01/8/2024 đến 31/7/2025</t>
  </si>
  <si>
    <t>Giá kế hoạch dự kiến</t>
  </si>
  <si>
    <t>Thành tiền kế hoạch dự kiến</t>
  </si>
  <si>
    <t>Căn cứ GKH</t>
  </si>
  <si>
    <t>09/12/2024</t>
  </si>
  <si>
    <t>21/02/2025</t>
  </si>
  <si>
    <t>08/05/2025</t>
  </si>
  <si>
    <t>07/7/2025</t>
  </si>
  <si>
    <t>IB2500114191</t>
  </si>
  <si>
    <t>Công ty cổ phần Nhựa y tế Việt Nam</t>
  </si>
  <si>
    <t>Công ty TNHH Thiết bị y tế và Hóa chất Hoàng Phương</t>
  </si>
  <si>
    <t>Công ty TNHH DEKA</t>
  </si>
  <si>
    <t>Công ty TNHH Thương mại Minh An</t>
  </si>
  <si>
    <t>Công ty TNHH Thương mại và dịch vụ Khánh Lâm An</t>
  </si>
  <si>
    <t>Công ty TNHH Dược phẩm Lan Tiến</t>
  </si>
  <si>
    <t>Tổng công ty Thiết bị y tế Việt Nam - CTCP</t>
  </si>
  <si>
    <t>Tổng số khoản: 21.</t>
  </si>
  <si>
    <t>Đơn vị tính: đồng</t>
  </si>
  <si>
    <t>DANH MỤC HÓA CHẤT KIỂM SOÁT NHIỄM KHUẨN</t>
  </si>
  <si>
    <t>2964/QĐ-BVQY103</t>
  </si>
  <si>
    <t>20/8/2024</t>
  </si>
  <si>
    <t>IB2400183781</t>
  </si>
  <si>
    <t>Mô tả chi tiết thông số kỹ thuật</t>
  </si>
  <si>
    <r>
      <t xml:space="preserve">- Thành phần: Ortho-Phthalaldehyde ≥ 0,55%.
</t>
    </r>
    <r>
      <rPr>
        <sz val="9"/>
        <color rgb="FFFF0000"/>
        <rFont val="Times New Roman"/>
        <family val="1"/>
      </rPr>
      <t>- Thời gian khử khuẩn mức độ cao không quá 05 phút.</t>
    </r>
    <r>
      <rPr>
        <sz val="9"/>
        <color theme="1"/>
        <rFont val="Times New Roman"/>
        <family val="1"/>
      </rPr>
      <t xml:space="preserve">
- Thời gian sử dụng sau mở nắp ≥ 14 ngày.
- Có kèm theo test kiểm soát chất lượng hàng ngày, tối thiểu 14 test/1 can.
- Đóng can ≥ 5 lít.</t>
    </r>
  </si>
  <si>
    <r>
      <t xml:space="preserve">- Thành phần: Dioctyl dimethyl benzyl ammonium chloride ≥ 2%.
</t>
    </r>
    <r>
      <rPr>
        <sz val="9"/>
        <color rgb="FFFF0000"/>
        <rFont val="Times New Roman"/>
        <family val="1"/>
      </rPr>
      <t>- Thời gian khử khuẩn mức độ cao không quá 05 phút.</t>
    </r>
    <r>
      <rPr>
        <sz val="9"/>
        <color theme="1"/>
        <rFont val="Times New Roman"/>
        <family val="1"/>
      </rPr>
      <t xml:space="preserve">
- Diệt được virus, vi khuẩn, nấm theo tiêu chuẩn tại Quyết định 3671/QĐ-BYT ngày 27/9/2012 (Có tài liệu chứng minh kèm theo).
- Thời gian sử dụng sau mở nắp ≥ 14 ngày.
- Có kèm theo test kiểm soát chất lượng hàng ngày, tối thiểu 14 test/1 can.
- Đóng can ≥ 5 lít.</t>
    </r>
  </si>
  <si>
    <r>
      <t xml:space="preserve">- Thành phần: Glutaraldehyde nồng độ từ 2-2,55%
</t>
    </r>
    <r>
      <rPr>
        <sz val="9"/>
        <color rgb="FFFF0000"/>
        <rFont val="Times New Roman"/>
        <family val="1"/>
      </rPr>
      <t>- Thời gian khử khuẩn mức độ cao không quá 10 phút.</t>
    </r>
    <r>
      <rPr>
        <sz val="9"/>
        <rFont val="Times New Roman"/>
        <family val="1"/>
      </rPr>
      <t xml:space="preserve">
- Thời gian sử dụng sau mở nắp ≥ 14 ngày.
- Có kèm theo test kiểm soát chất lượng hàng ngày, tối thiểu 14 test/1 can.
- Đóng can ≥ 5 lít.</t>
    </r>
  </si>
  <si>
    <r>
      <t xml:space="preserve">- Thành phần: Peracetic acide hoạt hóa 0,1% - 0,2%.
</t>
    </r>
    <r>
      <rPr>
        <sz val="9"/>
        <color rgb="FFFF0000"/>
        <rFont val="Times New Roman"/>
        <family val="1"/>
      </rPr>
      <t>- Thời gian khử khuẩn mức độ cao không quá 05 phút.</t>
    </r>
    <r>
      <rPr>
        <sz val="9"/>
        <color theme="1"/>
        <rFont val="Times New Roman"/>
        <family val="1"/>
      </rPr>
      <t xml:space="preserve">
- Thời gian sử dụng sau mở nắp ≥ 14 ngày.
- Có kèm theo test kiểm soát chất lượng hàng ngày, tối thiểu 14 test/1 can.
- Đóng can ≥ 5 lít.</t>
    </r>
  </si>
  <si>
    <t>Phụ lục I</t>
  </si>
  <si>
    <t>Số lượng</t>
  </si>
  <si>
    <t>(Kèm theo Thư mời báo giá ngày 08/9/2025 của Bệnh viện Quân 103)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</si>
</sst>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9"/>
      <color indexed="81"/>
      <name val="Tahoma"/>
      <family val="2"/>
    </font>
    <font>
      <b/>
      <sz val="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i/>
      <sz val="14"/>
      <color theme="1"/>
      <name val="Times New Roman"/>
      <family val="1"/>
    </font>
    <font>
      <i/>
      <sz val="1"/>
      <color theme="1"/>
      <name val="Times New Roman"/>
      <family val="1"/>
    </font>
    <font>
      <sz val="1"/>
      <color rgb="FFC00000"/>
      <name val="Times New Roman"/>
      <family val="1"/>
    </font>
    <font>
      <sz val="1"/>
      <color rgb="FFFF000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"/>
      <color rgb="FFFF0000"/>
      <name val="Times New Roman"/>
      <family val="1"/>
    </font>
    <font>
      <sz val="1"/>
      <name val="Times New Roman"/>
      <family val="1"/>
    </font>
    <font>
      <sz val="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Alignment="1">
      <alignment vertical="center" wrapText="1"/>
    </xf>
    <xf numFmtId="164" fontId="3" fillId="0" borderId="0" xfId="1" applyNumberFormat="1" applyFont="1"/>
    <xf numFmtId="0" fontId="9" fillId="0" borderId="0" xfId="0" applyFont="1" applyAlignment="1">
      <alignment horizontal="center" vertical="top"/>
    </xf>
    <xf numFmtId="164" fontId="9" fillId="2" borderId="1" xfId="1" applyNumberFormat="1" applyFont="1" applyFill="1" applyBorder="1" applyAlignment="1">
      <alignment horizontal="center" vertical="top" wrapText="1"/>
    </xf>
    <xf numFmtId="164" fontId="3" fillId="0" borderId="1" xfId="1" applyNumberFormat="1" applyFont="1" applyFill="1" applyBorder="1" applyAlignment="1">
      <alignment vertical="top" wrapText="1"/>
    </xf>
    <xf numFmtId="164" fontId="3" fillId="0" borderId="0" xfId="1" applyNumberFormat="1" applyFont="1" applyAlignment="1">
      <alignment vertical="top"/>
    </xf>
    <xf numFmtId="0" fontId="11" fillId="0" borderId="0" xfId="0" applyFont="1"/>
    <xf numFmtId="0" fontId="11" fillId="0" borderId="0" xfId="0" applyFont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64" fontId="3" fillId="0" borderId="0" xfId="1" applyNumberFormat="1" applyFont="1" applyAlignment="1">
      <alignment horizontal="center" vertical="top"/>
    </xf>
    <xf numFmtId="0" fontId="10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1" fillId="0" borderId="0" xfId="0" applyFont="1" applyFill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vertical="top"/>
    </xf>
    <xf numFmtId="3" fontId="3" fillId="0" borderId="1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3" fontId="15" fillId="0" borderId="1" xfId="0" applyNumberFormat="1" applyFont="1" applyFill="1" applyBorder="1" applyAlignment="1">
      <alignment horizontal="right" vertical="top" wrapText="1"/>
    </xf>
    <xf numFmtId="3" fontId="16" fillId="0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9" fillId="0" borderId="0" xfId="0" applyFont="1" applyAlignment="1"/>
    <xf numFmtId="0" fontId="14" fillId="0" borderId="0" xfId="0" applyFont="1" applyAlignment="1"/>
    <xf numFmtId="0" fontId="17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0" borderId="0" xfId="0" applyFont="1"/>
    <xf numFmtId="0" fontId="18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vertical="top" wrapText="1"/>
    </xf>
    <xf numFmtId="0" fontId="18" fillId="0" borderId="0" xfId="0" applyFont="1" applyAlignment="1">
      <alignment horizontal="left"/>
    </xf>
    <xf numFmtId="0" fontId="18" fillId="0" borderId="1" xfId="0" quotePrefix="1" applyFont="1" applyFill="1" applyBorder="1" applyAlignment="1">
      <alignment vertical="top" wrapText="1"/>
    </xf>
    <xf numFmtId="0" fontId="19" fillId="0" borderId="1" xfId="0" quotePrefix="1" applyFont="1" applyFill="1" applyBorder="1" applyAlignment="1">
      <alignment vertical="top" wrapText="1"/>
    </xf>
    <xf numFmtId="49" fontId="18" fillId="0" borderId="1" xfId="0" applyNumberFormat="1" applyFont="1" applyFill="1" applyBorder="1" applyAlignment="1">
      <alignment vertical="top" wrapText="1"/>
    </xf>
    <xf numFmtId="49" fontId="19" fillId="0" borderId="1" xfId="0" quotePrefix="1" applyNumberFormat="1" applyFont="1" applyFill="1" applyBorder="1" applyAlignment="1">
      <alignment vertical="top" wrapText="1"/>
    </xf>
    <xf numFmtId="49" fontId="18" fillId="0" borderId="1" xfId="0" quotePrefix="1" applyNumberFormat="1" applyFont="1" applyFill="1" applyBorder="1" applyAlignment="1">
      <alignment vertical="top" wrapText="1"/>
    </xf>
    <xf numFmtId="0" fontId="18" fillId="0" borderId="1" xfId="0" quotePrefix="1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9" fillId="0" borderId="1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164" fontId="18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164" fontId="3" fillId="0" borderId="0" xfId="1" applyNumberFormat="1" applyFont="1" applyAlignment="1">
      <alignment horizontal="center" vertical="top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21" fillId="0" borderId="0" xfId="0" applyFont="1" applyAlignment="1">
      <alignment horizontal="left" vertical="top"/>
    </xf>
    <xf numFmtId="164" fontId="21" fillId="0" borderId="0" xfId="1" applyNumberFormat="1" applyFont="1" applyAlignment="1">
      <alignment horizontal="left"/>
    </xf>
    <xf numFmtId="0" fontId="21" fillId="0" borderId="0" xfId="0" applyFont="1" applyAlignment="1">
      <alignment horizontal="center" vertical="top" wrapText="1"/>
    </xf>
    <xf numFmtId="164" fontId="9" fillId="2" borderId="15" xfId="1" applyNumberFormat="1" applyFont="1" applyFill="1" applyBorder="1" applyAlignment="1">
      <alignment horizontal="center" vertical="top" wrapText="1"/>
    </xf>
    <xf numFmtId="164" fontId="9" fillId="2" borderId="3" xfId="1" applyNumberFormat="1" applyFont="1" applyFill="1" applyBorder="1" applyAlignment="1">
      <alignment horizontal="center" vertical="top" wrapText="1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3" xfId="0" applyFont="1" applyFill="1" applyBorder="1" applyAlignment="1">
      <alignment horizontal="center" vertical="top" wrapText="1"/>
    </xf>
    <xf numFmtId="164" fontId="9" fillId="2" borderId="3" xfId="1" applyNumberFormat="1" applyFont="1" applyFill="1" applyBorder="1" applyAlignment="1" applyProtection="1">
      <alignment horizontal="center" vertical="top" wrapText="1"/>
      <protection locked="0"/>
    </xf>
    <xf numFmtId="0" fontId="9" fillId="2" borderId="4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49" fontId="9" fillId="2" borderId="3" xfId="0" applyNumberFormat="1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center" wrapText="1"/>
    </xf>
    <xf numFmtId="164" fontId="3" fillId="0" borderId="16" xfId="1" applyNumberFormat="1" applyFont="1" applyBorder="1" applyAlignment="1">
      <alignment horizontal="center" vertical="top" wrapText="1"/>
    </xf>
    <xf numFmtId="164" fontId="3" fillId="0" borderId="6" xfId="1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164" fontId="3" fillId="0" borderId="0" xfId="0" applyNumberFormat="1" applyFont="1" applyAlignment="1">
      <alignment horizontal="center" vertical="top" wrapText="1"/>
    </xf>
    <xf numFmtId="43" fontId="3" fillId="0" borderId="0" xfId="1" applyFont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top" wrapText="1"/>
    </xf>
    <xf numFmtId="164" fontId="22" fillId="0" borderId="16" xfId="1" applyNumberFormat="1" applyFont="1" applyBorder="1" applyAlignment="1">
      <alignment horizontal="center" vertical="top" wrapText="1"/>
    </xf>
    <xf numFmtId="164" fontId="22" fillId="0" borderId="6" xfId="1" applyNumberFormat="1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 wrapText="1"/>
    </xf>
    <xf numFmtId="164" fontId="22" fillId="0" borderId="7" xfId="0" applyNumberFormat="1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vertical="top" wrapText="1"/>
    </xf>
    <xf numFmtId="49" fontId="22" fillId="0" borderId="6" xfId="0" applyNumberFormat="1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 wrapText="1"/>
    </xf>
    <xf numFmtId="0" fontId="22" fillId="0" borderId="7" xfId="0" applyFont="1" applyBorder="1" applyAlignment="1">
      <alignment horizontal="center" vertical="top" wrapText="1"/>
    </xf>
    <xf numFmtId="3" fontId="3" fillId="0" borderId="6" xfId="1" applyNumberFormat="1" applyFont="1" applyBorder="1" applyAlignment="1">
      <alignment horizontal="right" vertical="top" wrapText="1"/>
    </xf>
    <xf numFmtId="43" fontId="3" fillId="0" borderId="6" xfId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/>
    </xf>
    <xf numFmtId="164" fontId="3" fillId="0" borderId="16" xfId="1" applyNumberFormat="1" applyFont="1" applyFill="1" applyBorder="1" applyAlignment="1">
      <alignment vertical="top" wrapText="1"/>
    </xf>
    <xf numFmtId="164" fontId="3" fillId="0" borderId="6" xfId="1" applyNumberFormat="1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 vertical="top" wrapText="1"/>
    </xf>
    <xf numFmtId="0" fontId="23" fillId="3" borderId="14" xfId="0" applyNumberFormat="1" applyFont="1" applyFill="1" applyBorder="1"/>
    <xf numFmtId="164" fontId="3" fillId="0" borderId="6" xfId="1" applyNumberFormat="1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164" fontId="3" fillId="0" borderId="17" xfId="1" applyNumberFormat="1" applyFont="1" applyFill="1" applyBorder="1" applyAlignment="1">
      <alignment vertical="top" wrapText="1"/>
    </xf>
    <xf numFmtId="164" fontId="3" fillId="0" borderId="9" xfId="1" applyNumberFormat="1" applyFont="1" applyFill="1" applyBorder="1" applyAlignment="1">
      <alignment vertical="top" wrapText="1"/>
    </xf>
    <xf numFmtId="164" fontId="3" fillId="0" borderId="9" xfId="1" applyNumberFormat="1" applyFont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164" fontId="3" fillId="0" borderId="9" xfId="1" applyNumberFormat="1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164" fontId="14" fillId="0" borderId="0" xfId="1" applyNumberFormat="1" applyFont="1" applyAlignment="1">
      <alignment horizontal="right"/>
    </xf>
    <xf numFmtId="0" fontId="3" fillId="0" borderId="1" xfId="0" applyFont="1" applyFill="1" applyBorder="1" applyAlignment="1">
      <alignment horizontal="center" vertical="top" wrapText="1"/>
    </xf>
    <xf numFmtId="164" fontId="22" fillId="0" borderId="1" xfId="1" applyNumberFormat="1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164" fontId="16" fillId="0" borderId="1" xfId="1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369780</xdr:colOff>
      <xdr:row>3</xdr:row>
      <xdr:rowOff>30382</xdr:rowOff>
    </xdr:from>
    <xdr:to>
      <xdr:col>2</xdr:col>
      <xdr:colOff>2578327</xdr:colOff>
      <xdr:row>3</xdr:row>
      <xdr:rowOff>30382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BA237D1-8CA3-4BAD-939D-33C2E45D6E8F}"/>
            </a:ext>
          </a:extLst>
        </xdr:cNvPr>
        <xdr:cNvCxnSpPr/>
      </xdr:nvCxnSpPr>
      <xdr:spPr>
        <a:xfrm>
          <a:off x="2163108" y="739830"/>
          <a:ext cx="2208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&#7893;ng%20h&#7907;p%20s&#417;n\anh%20c&#432;&#7901;ng\S&#7917;%20d&#7909;ng%20KSNK%20t&#7915;%201824%20&#273;&#7871;n%2031%207%202025\Xu&#7845;t%20nh&#7853;p%20t&#7891;n%20kho%20KSNK%20t&#7915;%201%208%202024%20&#273;&#7871;n%2031%207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TongHopXuatNhapTon"/>
      <sheetName val="Sheet2"/>
      <sheetName val="Sheet1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2">
          <cell r="C2">
            <v>7572</v>
          </cell>
        </row>
        <row r="3">
          <cell r="C3">
            <v>800</v>
          </cell>
        </row>
        <row r="4">
          <cell r="C4">
            <v>12860</v>
          </cell>
        </row>
        <row r="5">
          <cell r="C5">
            <v>10980</v>
          </cell>
        </row>
        <row r="6">
          <cell r="C6">
            <v>651</v>
          </cell>
        </row>
        <row r="7">
          <cell r="C7">
            <v>100</v>
          </cell>
        </row>
        <row r="8">
          <cell r="C8">
            <v>50</v>
          </cell>
        </row>
        <row r="10">
          <cell r="C10">
            <v>257</v>
          </cell>
        </row>
        <row r="11">
          <cell r="C11">
            <v>727</v>
          </cell>
        </row>
        <row r="12">
          <cell r="C12">
            <v>28</v>
          </cell>
        </row>
        <row r="13">
          <cell r="C13">
            <v>14</v>
          </cell>
        </row>
        <row r="14">
          <cell r="C14">
            <v>30</v>
          </cell>
        </row>
        <row r="15">
          <cell r="C15">
            <v>2562</v>
          </cell>
        </row>
        <row r="16">
          <cell r="C16">
            <v>21251</v>
          </cell>
        </row>
        <row r="17">
          <cell r="C17">
            <v>5486</v>
          </cell>
        </row>
        <row r="18">
          <cell r="C18">
            <v>11286</v>
          </cell>
        </row>
        <row r="19">
          <cell r="C19">
            <v>37500</v>
          </cell>
        </row>
        <row r="20">
          <cell r="C20">
            <v>5000</v>
          </cell>
        </row>
        <row r="21">
          <cell r="C21">
            <v>32170</v>
          </cell>
        </row>
        <row r="22">
          <cell r="C22">
            <v>388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O27"/>
  <sheetViews>
    <sheetView tabSelected="1" view="pageBreakPreview" zoomScale="145" zoomScaleNormal="100" zoomScaleSheetLayoutView="145" workbookViewId="0">
      <pane xSplit="2" ySplit="5" topLeftCell="C6" activePane="bottomRight" state="frozen"/>
      <selection activeCell="U10" sqref="U10"/>
      <selection pane="topRight" activeCell="U10" sqref="U10"/>
      <selection pane="bottomLeft" activeCell="U10" sqref="U10"/>
      <selection pane="bottomRight" activeCell="AQ7" sqref="AQ7"/>
    </sheetView>
  </sheetViews>
  <sheetFormatPr defaultRowHeight="18.75" x14ac:dyDescent="0.3"/>
  <cols>
    <col min="1" max="1" width="4.28515625" style="33" customWidth="1"/>
    <col min="2" max="2" width="22.5703125" style="37" customWidth="1"/>
    <col min="3" max="3" width="52.42578125" style="44" customWidth="1"/>
    <col min="4" max="4" width="7.28515625" style="33" customWidth="1"/>
    <col min="5" max="5" width="11.140625" style="27" hidden="1" customWidth="1"/>
    <col min="6" max="6" width="7.85546875" style="2" hidden="1" customWidth="1"/>
    <col min="7" max="7" width="11.42578125" style="33" customWidth="1"/>
    <col min="8" max="8" width="11.140625" style="2" hidden="1" customWidth="1"/>
    <col min="9" max="9" width="13.5703125" style="2" hidden="1" customWidth="1"/>
    <col min="10" max="10" width="11.28515625" style="11" hidden="1" customWidth="1"/>
    <col min="11" max="12" width="11.28515625" style="15" hidden="1" customWidth="1"/>
    <col min="13" max="13" width="14.42578125" style="7" hidden="1" customWidth="1"/>
    <col min="14" max="14" width="12.140625" style="7" hidden="1" customWidth="1"/>
    <col min="15" max="15" width="15.7109375" style="2" hidden="1" customWidth="1"/>
    <col min="16" max="16" width="24.42578125" style="2" hidden="1" customWidth="1"/>
    <col min="17" max="17" width="12.85546875" style="7" hidden="1" customWidth="1"/>
    <col min="18" max="18" width="9.85546875" style="7" hidden="1" customWidth="1"/>
    <col min="19" max="19" width="12" style="7" hidden="1" customWidth="1"/>
    <col min="20" max="20" width="11.5703125" style="7" hidden="1" customWidth="1"/>
    <col min="21" max="21" width="10.42578125" style="7" hidden="1" customWidth="1"/>
    <col min="22" max="22" width="9.140625" style="48" hidden="1" customWidth="1"/>
    <col min="23" max="23" width="17.5703125" style="48" hidden="1" customWidth="1"/>
    <col min="24" max="24" width="9.140625" style="48" hidden="1" customWidth="1"/>
    <col min="25" max="25" width="10.85546875" style="49" hidden="1" customWidth="1"/>
    <col min="26" max="26" width="9.140625" style="48" hidden="1" customWidth="1"/>
    <col min="27" max="27" width="21.7109375" style="48" hidden="1" customWidth="1"/>
    <col min="28" max="29" width="10.7109375" style="48" hidden="1" customWidth="1"/>
    <col min="30" max="30" width="10.7109375" style="49" hidden="1" customWidth="1"/>
    <col min="31" max="31" width="9.140625" style="48" hidden="1" customWidth="1"/>
    <col min="32" max="32" width="9.140625" style="50" hidden="1" customWidth="1"/>
    <col min="33" max="33" width="9.140625" style="51" hidden="1" customWidth="1"/>
    <col min="34" max="35" width="9.140625" style="50" hidden="1" customWidth="1"/>
    <col min="36" max="36" width="17.42578125" style="50" hidden="1" customWidth="1"/>
    <col min="37" max="37" width="21.7109375" style="50" hidden="1" customWidth="1"/>
    <col min="38" max="38" width="0" style="2" hidden="1" customWidth="1"/>
    <col min="39" max="39" width="25.7109375" style="2" hidden="1" customWidth="1"/>
    <col min="40" max="41" width="9.140625" style="12"/>
    <col min="42" max="16384" width="9.140625" style="1"/>
  </cols>
  <sheetData>
    <row r="1" spans="1:41" x14ac:dyDescent="0.3">
      <c r="A1" s="110" t="s">
        <v>217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28"/>
      <c r="R1" s="28"/>
    </row>
    <row r="2" spans="1:41" x14ac:dyDescent="0.3">
      <c r="A2" s="110" t="s">
        <v>208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28"/>
      <c r="R2" s="28"/>
    </row>
    <row r="3" spans="1:41" x14ac:dyDescent="0.3">
      <c r="A3" s="111" t="s">
        <v>219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29"/>
      <c r="R3" s="28"/>
      <c r="V3" s="52" t="s">
        <v>95</v>
      </c>
    </row>
    <row r="4" spans="1:41" x14ac:dyDescent="0.3">
      <c r="A4" s="30"/>
      <c r="B4" s="30"/>
      <c r="C4" s="30"/>
      <c r="D4" s="30"/>
      <c r="E4" s="22"/>
      <c r="F4" s="21"/>
      <c r="G4" s="30"/>
      <c r="H4" s="21"/>
      <c r="I4" s="21"/>
      <c r="J4" s="8"/>
      <c r="K4" s="8"/>
      <c r="L4" s="8"/>
      <c r="M4" s="21"/>
      <c r="N4" s="21"/>
      <c r="O4" s="21"/>
      <c r="P4" s="104" t="s">
        <v>207</v>
      </c>
      <c r="R4" s="53" t="s">
        <v>94</v>
      </c>
      <c r="V4" s="54" t="s">
        <v>100</v>
      </c>
      <c r="AB4" s="54" t="s">
        <v>101</v>
      </c>
    </row>
    <row r="5" spans="1:41" s="4" customFormat="1" ht="27" customHeight="1" x14ac:dyDescent="0.25">
      <c r="A5" s="31" t="s">
        <v>0</v>
      </c>
      <c r="B5" s="31" t="s">
        <v>189</v>
      </c>
      <c r="C5" s="31" t="s">
        <v>212</v>
      </c>
      <c r="D5" s="31" t="s">
        <v>1</v>
      </c>
      <c r="E5" s="14" t="s">
        <v>190</v>
      </c>
      <c r="F5" s="14" t="s">
        <v>185</v>
      </c>
      <c r="G5" s="31" t="s">
        <v>218</v>
      </c>
      <c r="H5" s="14" t="s">
        <v>191</v>
      </c>
      <c r="I5" s="14" t="s">
        <v>192</v>
      </c>
      <c r="J5" s="9" t="s">
        <v>47</v>
      </c>
      <c r="K5" s="9" t="s">
        <v>48</v>
      </c>
      <c r="L5" s="14" t="s">
        <v>49</v>
      </c>
      <c r="M5" s="9" t="s">
        <v>50</v>
      </c>
      <c r="N5" s="9" t="s">
        <v>48</v>
      </c>
      <c r="O5" s="14" t="s">
        <v>49</v>
      </c>
      <c r="P5" s="14" t="s">
        <v>193</v>
      </c>
      <c r="Q5" s="9" t="s">
        <v>69</v>
      </c>
      <c r="R5" s="55" t="s">
        <v>42</v>
      </c>
      <c r="S5" s="56" t="s">
        <v>39</v>
      </c>
      <c r="T5" s="56" t="s">
        <v>40</v>
      </c>
      <c r="U5" s="56" t="s">
        <v>41</v>
      </c>
      <c r="V5" s="57" t="s">
        <v>54</v>
      </c>
      <c r="W5" s="58" t="s">
        <v>55</v>
      </c>
      <c r="X5" s="57" t="s">
        <v>56</v>
      </c>
      <c r="Y5" s="59" t="s">
        <v>57</v>
      </c>
      <c r="Z5" s="58" t="s">
        <v>61</v>
      </c>
      <c r="AA5" s="60" t="s">
        <v>62</v>
      </c>
      <c r="AB5" s="61" t="s">
        <v>55</v>
      </c>
      <c r="AC5" s="58" t="s">
        <v>56</v>
      </c>
      <c r="AD5" s="56" t="s">
        <v>57</v>
      </c>
      <c r="AE5" s="58" t="s">
        <v>96</v>
      </c>
      <c r="AF5" s="58" t="s">
        <v>97</v>
      </c>
      <c r="AG5" s="62" t="s">
        <v>98</v>
      </c>
      <c r="AH5" s="58" t="s">
        <v>99</v>
      </c>
      <c r="AI5" s="63" t="s">
        <v>49</v>
      </c>
      <c r="AJ5" s="58" t="s">
        <v>62</v>
      </c>
      <c r="AK5" s="60" t="s">
        <v>69</v>
      </c>
      <c r="AL5" s="64"/>
      <c r="AM5" s="64"/>
      <c r="AN5" s="16"/>
      <c r="AO5" s="16"/>
    </row>
    <row r="6" spans="1:41" s="3" customFormat="1" ht="51" customHeight="1" x14ac:dyDescent="0.25">
      <c r="A6" s="32">
        <v>1</v>
      </c>
      <c r="B6" s="34" t="s">
        <v>2</v>
      </c>
      <c r="C6" s="38" t="s">
        <v>30</v>
      </c>
      <c r="D6" s="32" t="s">
        <v>3</v>
      </c>
      <c r="E6" s="23">
        <f>[1]Sheet3!$C$2</f>
        <v>7572</v>
      </c>
      <c r="F6" s="24">
        <v>14000</v>
      </c>
      <c r="G6" s="47">
        <f>AL6</f>
        <v>14000</v>
      </c>
      <c r="H6" s="24">
        <f>AD6</f>
        <v>11500</v>
      </c>
      <c r="I6" s="24">
        <f>H6*G6</f>
        <v>161000000</v>
      </c>
      <c r="J6" s="19">
        <f>Y6</f>
        <v>11000</v>
      </c>
      <c r="K6" s="19" t="s">
        <v>53</v>
      </c>
      <c r="L6" s="19" t="s">
        <v>52</v>
      </c>
      <c r="M6" s="19"/>
      <c r="N6" s="19"/>
      <c r="O6" s="105"/>
      <c r="P6" s="105" t="str">
        <f t="shared" ref="P6:P7" si="0">AE6&amp;"; QĐTT số "&amp;AF6&amp;"; "&amp;AG6&amp;"; "&amp;AH6&amp;"; "&amp;AI6</f>
        <v>IB2400352629; QĐTT số 337/QĐ-BVNTTW; 11/3/2025; Bệnh viện Nội tiết Trung ương; 24 tháng</v>
      </c>
      <c r="Q6" s="19" t="s">
        <v>186</v>
      </c>
      <c r="R6" s="65"/>
      <c r="S6" s="66">
        <v>14000</v>
      </c>
      <c r="T6" s="66">
        <f>S6*12/18</f>
        <v>9333.3333333333339</v>
      </c>
      <c r="U6" s="66">
        <v>9500</v>
      </c>
      <c r="V6" s="67" t="s">
        <v>58</v>
      </c>
      <c r="W6" s="67" t="s">
        <v>59</v>
      </c>
      <c r="X6" s="67" t="s">
        <v>3</v>
      </c>
      <c r="Y6" s="66">
        <v>11000</v>
      </c>
      <c r="Z6" s="67">
        <v>655</v>
      </c>
      <c r="AA6" s="68" t="s">
        <v>60</v>
      </c>
      <c r="AB6" s="69" t="s">
        <v>58</v>
      </c>
      <c r="AC6" s="67" t="s">
        <v>3</v>
      </c>
      <c r="AD6" s="66">
        <f>115*100</f>
        <v>11500</v>
      </c>
      <c r="AE6" s="67" t="s">
        <v>102</v>
      </c>
      <c r="AF6" s="67" t="s">
        <v>103</v>
      </c>
      <c r="AG6" s="70" t="s">
        <v>104</v>
      </c>
      <c r="AH6" s="67" t="s">
        <v>105</v>
      </c>
      <c r="AI6" s="71" t="s">
        <v>106</v>
      </c>
      <c r="AJ6" s="67" t="s">
        <v>199</v>
      </c>
      <c r="AK6" s="68" t="s">
        <v>107</v>
      </c>
      <c r="AL6" s="72">
        <f>R6+S6</f>
        <v>14000</v>
      </c>
      <c r="AM6" s="73">
        <f>AL6*H6</f>
        <v>161000000</v>
      </c>
      <c r="AN6" s="13"/>
      <c r="AO6" s="13"/>
    </row>
    <row r="7" spans="1:41" s="3" customFormat="1" ht="72" x14ac:dyDescent="0.25">
      <c r="A7" s="32">
        <v>2</v>
      </c>
      <c r="B7" s="34" t="s">
        <v>161</v>
      </c>
      <c r="C7" s="36" t="s">
        <v>4</v>
      </c>
      <c r="D7" s="32" t="s">
        <v>5</v>
      </c>
      <c r="E7" s="23">
        <f>[1]Sheet3!$C$6</f>
        <v>651</v>
      </c>
      <c r="F7" s="24">
        <v>1000</v>
      </c>
      <c r="G7" s="47">
        <f t="shared" ref="G7:G24" si="1">AL7</f>
        <v>1000</v>
      </c>
      <c r="H7" s="24">
        <f t="shared" ref="H7:H24" si="2">AD7</f>
        <v>54873</v>
      </c>
      <c r="I7" s="24">
        <f t="shared" ref="I7:I26" si="3">H7*G7</f>
        <v>54873000</v>
      </c>
      <c r="J7" s="19">
        <f t="shared" ref="J7:J9" si="4">Y7</f>
        <v>76000</v>
      </c>
      <c r="K7" s="19" t="s">
        <v>53</v>
      </c>
      <c r="L7" s="19" t="s">
        <v>52</v>
      </c>
      <c r="M7" s="19"/>
      <c r="N7" s="19"/>
      <c r="O7" s="105"/>
      <c r="P7" s="105" t="str">
        <f t="shared" si="0"/>
        <v>IB2500024976; QĐTT số KQ2500024976_2504021655; 02/4/2025; Bệnh viện Bạch Mai; 365 ngày</v>
      </c>
      <c r="Q7" s="19" t="s">
        <v>186</v>
      </c>
      <c r="R7" s="65"/>
      <c r="S7" s="66">
        <v>1000</v>
      </c>
      <c r="T7" s="66">
        <f t="shared" ref="T7:T24" si="5">S7*12/18</f>
        <v>666.66666666666663</v>
      </c>
      <c r="U7" s="66">
        <v>670</v>
      </c>
      <c r="V7" s="67" t="s">
        <v>63</v>
      </c>
      <c r="W7" s="67" t="s">
        <v>64</v>
      </c>
      <c r="X7" s="67" t="s">
        <v>5</v>
      </c>
      <c r="Y7" s="66">
        <v>76000</v>
      </c>
      <c r="Z7" s="67">
        <v>41</v>
      </c>
      <c r="AA7" s="68" t="s">
        <v>65</v>
      </c>
      <c r="AB7" s="69" t="s">
        <v>162</v>
      </c>
      <c r="AC7" s="67" t="s">
        <v>21</v>
      </c>
      <c r="AD7" s="66">
        <v>54873</v>
      </c>
      <c r="AE7" s="67" t="s">
        <v>141</v>
      </c>
      <c r="AF7" s="67" t="s">
        <v>142</v>
      </c>
      <c r="AG7" s="70" t="s">
        <v>125</v>
      </c>
      <c r="AH7" s="67" t="s">
        <v>143</v>
      </c>
      <c r="AI7" s="71" t="s">
        <v>52</v>
      </c>
      <c r="AJ7" s="67" t="s">
        <v>200</v>
      </c>
      <c r="AK7" s="68" t="s">
        <v>163</v>
      </c>
      <c r="AL7" s="72">
        <f t="shared" ref="AL7:AL26" si="6">R7+S7</f>
        <v>1000</v>
      </c>
      <c r="AM7" s="73">
        <f t="shared" ref="AM7:AM26" si="7">AL7*H7</f>
        <v>54873000</v>
      </c>
      <c r="AN7" s="13"/>
      <c r="AO7" s="13"/>
    </row>
    <row r="8" spans="1:41" s="3" customFormat="1" ht="72" x14ac:dyDescent="0.25">
      <c r="A8" s="32">
        <v>3</v>
      </c>
      <c r="B8" s="34" t="s">
        <v>6</v>
      </c>
      <c r="C8" s="38" t="s">
        <v>213</v>
      </c>
      <c r="D8" s="32" t="s">
        <v>7</v>
      </c>
      <c r="E8" s="23">
        <f>[1]Sheet3!$C$7</f>
        <v>100</v>
      </c>
      <c r="F8" s="24">
        <v>250</v>
      </c>
      <c r="G8" s="47">
        <f t="shared" si="1"/>
        <v>250</v>
      </c>
      <c r="H8" s="24">
        <f t="shared" si="2"/>
        <v>529000</v>
      </c>
      <c r="I8" s="24">
        <f t="shared" si="3"/>
        <v>132250000</v>
      </c>
      <c r="J8" s="19">
        <f t="shared" si="4"/>
        <v>610000</v>
      </c>
      <c r="K8" s="19" t="s">
        <v>53</v>
      </c>
      <c r="L8" s="19" t="s">
        <v>52</v>
      </c>
      <c r="M8" s="19"/>
      <c r="N8" s="19"/>
      <c r="O8" s="105"/>
      <c r="P8" s="105" t="str">
        <f>AE8&amp;"; QĐTT số "&amp;AF8&amp;"; "&amp;AG8&amp;"; "&amp;AH8&amp;"; "&amp;AI8</f>
        <v>IB2500124993; QĐTT số KQ2500124993_2506121628; 13/6/2025; Bệnh viện đa khoa tỉnh Ninh Bình; 24 tháng</v>
      </c>
      <c r="Q8" s="19" t="s">
        <v>186</v>
      </c>
      <c r="R8" s="65"/>
      <c r="S8" s="66">
        <v>250</v>
      </c>
      <c r="T8" s="66">
        <f t="shared" si="5"/>
        <v>166.66666666666666</v>
      </c>
      <c r="U8" s="66">
        <v>170</v>
      </c>
      <c r="V8" s="67" t="s">
        <v>67</v>
      </c>
      <c r="W8" s="67" t="s">
        <v>68</v>
      </c>
      <c r="X8" s="67" t="s">
        <v>7</v>
      </c>
      <c r="Y8" s="66">
        <v>610000</v>
      </c>
      <c r="Z8" s="67">
        <v>1053</v>
      </c>
      <c r="AA8" s="68" t="s">
        <v>66</v>
      </c>
      <c r="AB8" s="69" t="s">
        <v>67</v>
      </c>
      <c r="AC8" s="67" t="s">
        <v>7</v>
      </c>
      <c r="AD8" s="66">
        <f>105800*5</f>
        <v>529000</v>
      </c>
      <c r="AE8" s="67" t="s">
        <v>108</v>
      </c>
      <c r="AF8" s="67" t="s">
        <v>109</v>
      </c>
      <c r="AG8" s="70" t="s">
        <v>110</v>
      </c>
      <c r="AH8" s="67" t="s">
        <v>111</v>
      </c>
      <c r="AI8" s="71" t="s">
        <v>106</v>
      </c>
      <c r="AJ8" s="67" t="s">
        <v>204</v>
      </c>
      <c r="AK8" s="68" t="s">
        <v>112</v>
      </c>
      <c r="AL8" s="72">
        <f t="shared" si="6"/>
        <v>250</v>
      </c>
      <c r="AM8" s="73">
        <f t="shared" si="7"/>
        <v>132250000</v>
      </c>
      <c r="AN8" s="13"/>
      <c r="AO8" s="13"/>
    </row>
    <row r="9" spans="1:41" s="3" customFormat="1" ht="96" x14ac:dyDescent="0.25">
      <c r="A9" s="32">
        <v>4</v>
      </c>
      <c r="B9" s="34" t="s">
        <v>174</v>
      </c>
      <c r="C9" s="38" t="s">
        <v>214</v>
      </c>
      <c r="D9" s="32" t="s">
        <v>7</v>
      </c>
      <c r="E9" s="23">
        <f>[1]Sheet3!$C$8</f>
        <v>50</v>
      </c>
      <c r="F9" s="24">
        <v>100</v>
      </c>
      <c r="G9" s="47">
        <f t="shared" si="1"/>
        <v>100</v>
      </c>
      <c r="H9" s="24">
        <f t="shared" si="2"/>
        <v>2020000</v>
      </c>
      <c r="I9" s="24">
        <f t="shared" si="3"/>
        <v>202000000</v>
      </c>
      <c r="J9" s="19">
        <f t="shared" si="4"/>
        <v>2020000</v>
      </c>
      <c r="K9" s="19" t="s">
        <v>53</v>
      </c>
      <c r="L9" s="19" t="s">
        <v>52</v>
      </c>
      <c r="M9" s="19"/>
      <c r="N9" s="19"/>
      <c r="O9" s="105"/>
      <c r="P9" s="105" t="str">
        <f t="shared" ref="P9:P26" si="8">AE9&amp;"; QĐTT số "&amp;AF9&amp;"; "&amp;AG9&amp;"; "&amp;AH9&amp;"; "&amp;AI9</f>
        <v>IB2400395867; QĐTT số 8761/QĐ-BV; 27/12/2024; BVTWQĐ108; 365 ngày</v>
      </c>
      <c r="Q9" s="19" t="s">
        <v>186</v>
      </c>
      <c r="R9" s="65"/>
      <c r="S9" s="66">
        <v>100</v>
      </c>
      <c r="T9" s="66">
        <f t="shared" si="5"/>
        <v>66.666666666666671</v>
      </c>
      <c r="U9" s="66">
        <v>70</v>
      </c>
      <c r="V9" s="67" t="s">
        <v>70</v>
      </c>
      <c r="W9" s="67" t="s">
        <v>71</v>
      </c>
      <c r="X9" s="67" t="s">
        <v>7</v>
      </c>
      <c r="Y9" s="66">
        <v>2020000</v>
      </c>
      <c r="Z9" s="67">
        <v>919</v>
      </c>
      <c r="AA9" s="68" t="s">
        <v>72</v>
      </c>
      <c r="AB9" s="69" t="s">
        <v>70</v>
      </c>
      <c r="AC9" s="67" t="s">
        <v>7</v>
      </c>
      <c r="AD9" s="66">
        <v>2020000</v>
      </c>
      <c r="AE9" s="67" t="s">
        <v>113</v>
      </c>
      <c r="AF9" s="67" t="s">
        <v>114</v>
      </c>
      <c r="AG9" s="70" t="s">
        <v>115</v>
      </c>
      <c r="AH9" s="67" t="s">
        <v>116</v>
      </c>
      <c r="AI9" s="71" t="s">
        <v>52</v>
      </c>
      <c r="AJ9" s="67" t="s">
        <v>202</v>
      </c>
      <c r="AK9" s="74"/>
      <c r="AL9" s="72">
        <f t="shared" si="6"/>
        <v>100</v>
      </c>
      <c r="AM9" s="73">
        <f t="shared" si="7"/>
        <v>202000000</v>
      </c>
      <c r="AN9" s="13"/>
      <c r="AO9" s="13"/>
    </row>
    <row r="10" spans="1:41" s="5" customFormat="1" ht="72" x14ac:dyDescent="0.25">
      <c r="A10" s="32">
        <v>5</v>
      </c>
      <c r="B10" s="35" t="s">
        <v>8</v>
      </c>
      <c r="C10" s="39" t="s">
        <v>215</v>
      </c>
      <c r="D10" s="45" t="s">
        <v>7</v>
      </c>
      <c r="E10" s="25">
        <v>100</v>
      </c>
      <c r="F10" s="24">
        <v>300</v>
      </c>
      <c r="G10" s="47">
        <f t="shared" si="1"/>
        <v>300</v>
      </c>
      <c r="H10" s="24">
        <f t="shared" si="2"/>
        <v>244000</v>
      </c>
      <c r="I10" s="24">
        <f t="shared" si="3"/>
        <v>73200000</v>
      </c>
      <c r="J10" s="19"/>
      <c r="K10" s="19"/>
      <c r="L10" s="19"/>
      <c r="M10" s="19"/>
      <c r="N10" s="106"/>
      <c r="O10" s="107"/>
      <c r="P10" s="105" t="str">
        <f t="shared" si="8"/>
        <v>IB2500124993; QĐTT số KQ2500124993_2506121628; 13/6/2025; Bệnh viện đa khoa tỉnh Ninh Bình; 24 tháng</v>
      </c>
      <c r="Q10" s="19" t="s">
        <v>186</v>
      </c>
      <c r="R10" s="75"/>
      <c r="S10" s="66">
        <v>300</v>
      </c>
      <c r="T10" s="66">
        <f t="shared" si="5"/>
        <v>200</v>
      </c>
      <c r="U10" s="76">
        <v>200</v>
      </c>
      <c r="V10" s="77"/>
      <c r="W10" s="77"/>
      <c r="X10" s="77"/>
      <c r="Y10" s="76"/>
      <c r="Z10" s="77"/>
      <c r="AA10" s="78"/>
      <c r="AB10" s="79" t="s">
        <v>117</v>
      </c>
      <c r="AC10" s="77" t="s">
        <v>7</v>
      </c>
      <c r="AD10" s="76">
        <f>48800*5</f>
        <v>244000</v>
      </c>
      <c r="AE10" s="77" t="s">
        <v>108</v>
      </c>
      <c r="AF10" s="77" t="s">
        <v>109</v>
      </c>
      <c r="AG10" s="80" t="s">
        <v>110</v>
      </c>
      <c r="AH10" s="77" t="s">
        <v>111</v>
      </c>
      <c r="AI10" s="81" t="s">
        <v>106</v>
      </c>
      <c r="AJ10" s="67" t="s">
        <v>200</v>
      </c>
      <c r="AK10" s="82" t="s">
        <v>164</v>
      </c>
      <c r="AL10" s="72">
        <f t="shared" si="6"/>
        <v>300</v>
      </c>
      <c r="AM10" s="73">
        <f t="shared" si="7"/>
        <v>73200000</v>
      </c>
      <c r="AN10" s="17"/>
      <c r="AO10" s="13"/>
    </row>
    <row r="11" spans="1:41" s="3" customFormat="1" ht="72" x14ac:dyDescent="0.25">
      <c r="A11" s="32">
        <v>6</v>
      </c>
      <c r="B11" s="34" t="s">
        <v>9</v>
      </c>
      <c r="C11" s="38" t="s">
        <v>216</v>
      </c>
      <c r="D11" s="32" t="s">
        <v>7</v>
      </c>
      <c r="E11" s="23">
        <f>[1]Sheet3!$C$10</f>
        <v>257</v>
      </c>
      <c r="F11" s="24">
        <v>300</v>
      </c>
      <c r="G11" s="47">
        <f t="shared" si="1"/>
        <v>300</v>
      </c>
      <c r="H11" s="24">
        <f t="shared" si="2"/>
        <v>1575000</v>
      </c>
      <c r="I11" s="24">
        <f t="shared" si="3"/>
        <v>472500000</v>
      </c>
      <c r="J11" s="19">
        <f t="shared" ref="J11:J16" si="9">Y11</f>
        <v>1575000</v>
      </c>
      <c r="K11" s="19" t="s">
        <v>53</v>
      </c>
      <c r="L11" s="19" t="s">
        <v>52</v>
      </c>
      <c r="M11" s="19"/>
      <c r="N11" s="19"/>
      <c r="O11" s="105"/>
      <c r="P11" s="105" t="str">
        <f t="shared" si="8"/>
        <v>IB2400395867; QĐTT số 8761/QĐ-BV; 27/12/2024; BVTWQĐ108; 365 ngày</v>
      </c>
      <c r="Q11" s="19" t="s">
        <v>186</v>
      </c>
      <c r="R11" s="65"/>
      <c r="S11" s="66">
        <v>300</v>
      </c>
      <c r="T11" s="66">
        <f t="shared" si="5"/>
        <v>200</v>
      </c>
      <c r="U11" s="66">
        <v>200</v>
      </c>
      <c r="V11" s="67"/>
      <c r="W11" s="67" t="s">
        <v>73</v>
      </c>
      <c r="X11" s="67" t="s">
        <v>7</v>
      </c>
      <c r="Y11" s="66">
        <v>1575000</v>
      </c>
      <c r="Z11" s="67">
        <v>358</v>
      </c>
      <c r="AA11" s="68" t="s">
        <v>74</v>
      </c>
      <c r="AB11" s="69" t="s">
        <v>118</v>
      </c>
      <c r="AC11" s="67" t="s">
        <v>7</v>
      </c>
      <c r="AD11" s="66">
        <v>1575000</v>
      </c>
      <c r="AE11" s="67" t="s">
        <v>113</v>
      </c>
      <c r="AF11" s="67" t="s">
        <v>114</v>
      </c>
      <c r="AG11" s="70" t="s">
        <v>115</v>
      </c>
      <c r="AH11" s="67" t="s">
        <v>116</v>
      </c>
      <c r="AI11" s="71" t="s">
        <v>52</v>
      </c>
      <c r="AJ11" s="67" t="s">
        <v>202</v>
      </c>
      <c r="AK11" s="68" t="s">
        <v>119</v>
      </c>
      <c r="AL11" s="72">
        <f t="shared" si="6"/>
        <v>300</v>
      </c>
      <c r="AM11" s="73">
        <f t="shared" si="7"/>
        <v>472500000</v>
      </c>
      <c r="AN11" s="13"/>
      <c r="AO11" s="13"/>
    </row>
    <row r="12" spans="1:41" s="3" customFormat="1" ht="60" x14ac:dyDescent="0.25">
      <c r="A12" s="32">
        <v>7</v>
      </c>
      <c r="B12" s="34" t="s">
        <v>10</v>
      </c>
      <c r="C12" s="38" t="s">
        <v>34</v>
      </c>
      <c r="D12" s="32" t="s">
        <v>5</v>
      </c>
      <c r="E12" s="23">
        <f>[1]Sheet3!$C$11</f>
        <v>727</v>
      </c>
      <c r="F12" s="24">
        <v>1200</v>
      </c>
      <c r="G12" s="47">
        <f t="shared" si="1"/>
        <v>1200</v>
      </c>
      <c r="H12" s="24">
        <v>175035</v>
      </c>
      <c r="I12" s="24">
        <f t="shared" si="3"/>
        <v>210042000</v>
      </c>
      <c r="J12" s="19">
        <f t="shared" si="9"/>
        <v>175035</v>
      </c>
      <c r="K12" s="19" t="s">
        <v>53</v>
      </c>
      <c r="L12" s="19" t="s">
        <v>52</v>
      </c>
      <c r="M12" s="19"/>
      <c r="N12" s="19"/>
      <c r="O12" s="105"/>
      <c r="P12" s="105" t="str">
        <f t="shared" si="8"/>
        <v>IB2400183781; QĐTT số 2964/QĐ-BVQY103; 20/8/2024; BVQY103; 12 tháng</v>
      </c>
      <c r="Q12" s="19" t="s">
        <v>186</v>
      </c>
      <c r="R12" s="65"/>
      <c r="S12" s="66">
        <v>1200</v>
      </c>
      <c r="T12" s="66">
        <f t="shared" si="5"/>
        <v>800</v>
      </c>
      <c r="U12" s="66">
        <v>800</v>
      </c>
      <c r="V12" s="67"/>
      <c r="W12" s="67" t="s">
        <v>75</v>
      </c>
      <c r="X12" s="67" t="s">
        <v>5</v>
      </c>
      <c r="Y12" s="66">
        <v>175035</v>
      </c>
      <c r="Z12" s="67">
        <v>31</v>
      </c>
      <c r="AA12" s="68" t="s">
        <v>76</v>
      </c>
      <c r="AB12" s="69"/>
      <c r="AC12" s="67"/>
      <c r="AD12" s="66"/>
      <c r="AE12" s="67" t="s">
        <v>211</v>
      </c>
      <c r="AF12" s="67" t="s">
        <v>209</v>
      </c>
      <c r="AG12" s="70" t="s">
        <v>210</v>
      </c>
      <c r="AH12" s="67" t="s">
        <v>100</v>
      </c>
      <c r="AI12" s="71" t="s">
        <v>127</v>
      </c>
      <c r="AJ12" s="67" t="s">
        <v>76</v>
      </c>
      <c r="AK12" s="68" t="s">
        <v>120</v>
      </c>
      <c r="AL12" s="72">
        <f t="shared" si="6"/>
        <v>1200</v>
      </c>
      <c r="AM12" s="73">
        <f t="shared" si="7"/>
        <v>210042000</v>
      </c>
      <c r="AN12" s="13"/>
      <c r="AO12" s="13"/>
    </row>
    <row r="13" spans="1:41" s="3" customFormat="1" ht="48" x14ac:dyDescent="0.25">
      <c r="A13" s="32">
        <v>8</v>
      </c>
      <c r="B13" s="36" t="s">
        <v>11</v>
      </c>
      <c r="C13" s="36" t="s">
        <v>12</v>
      </c>
      <c r="D13" s="32" t="s">
        <v>5</v>
      </c>
      <c r="E13" s="23">
        <f>[1]Sheet3!$C$12</f>
        <v>28</v>
      </c>
      <c r="F13" s="24">
        <v>20</v>
      </c>
      <c r="G13" s="47">
        <f t="shared" si="1"/>
        <v>20</v>
      </c>
      <c r="H13" s="24">
        <f t="shared" si="2"/>
        <v>2163000</v>
      </c>
      <c r="I13" s="24">
        <f t="shared" si="3"/>
        <v>43260000</v>
      </c>
      <c r="J13" s="19">
        <f t="shared" si="9"/>
        <v>2163000</v>
      </c>
      <c r="K13" s="19" t="s">
        <v>53</v>
      </c>
      <c r="L13" s="19" t="s">
        <v>52</v>
      </c>
      <c r="M13" s="19"/>
      <c r="N13" s="19"/>
      <c r="O13" s="19"/>
      <c r="P13" s="105" t="str">
        <f t="shared" si="8"/>
        <v>IB2400555229; QĐTT số KQ2400555229_2504021622; 02/4/2025; Bệnh viện ĐK tỉnh Trà Vinh; 12 tháng</v>
      </c>
      <c r="Q13" s="19" t="s">
        <v>186</v>
      </c>
      <c r="R13" s="65"/>
      <c r="S13" s="66">
        <v>20</v>
      </c>
      <c r="T13" s="66">
        <f t="shared" si="5"/>
        <v>13.333333333333334</v>
      </c>
      <c r="U13" s="66">
        <v>15</v>
      </c>
      <c r="V13" s="67" t="s">
        <v>77</v>
      </c>
      <c r="W13" s="67" t="s">
        <v>78</v>
      </c>
      <c r="X13" s="67" t="s">
        <v>5</v>
      </c>
      <c r="Y13" s="66">
        <v>2163000</v>
      </c>
      <c r="Z13" s="67">
        <v>919</v>
      </c>
      <c r="AA13" s="68" t="s">
        <v>72</v>
      </c>
      <c r="AB13" s="69" t="s">
        <v>121</v>
      </c>
      <c r="AC13" s="67" t="s">
        <v>122</v>
      </c>
      <c r="AD13" s="66">
        <v>2163000</v>
      </c>
      <c r="AE13" s="67" t="s">
        <v>123</v>
      </c>
      <c r="AF13" s="67" t="s">
        <v>124</v>
      </c>
      <c r="AG13" s="70" t="s">
        <v>125</v>
      </c>
      <c r="AH13" s="67" t="s">
        <v>126</v>
      </c>
      <c r="AI13" s="71" t="s">
        <v>127</v>
      </c>
      <c r="AJ13" s="67" t="s">
        <v>202</v>
      </c>
      <c r="AK13" s="68" t="s">
        <v>128</v>
      </c>
      <c r="AL13" s="72">
        <f t="shared" si="6"/>
        <v>20</v>
      </c>
      <c r="AM13" s="73">
        <f t="shared" si="7"/>
        <v>43260000</v>
      </c>
      <c r="AN13" s="13"/>
      <c r="AO13" s="13"/>
    </row>
    <row r="14" spans="1:41" s="3" customFormat="1" ht="48" x14ac:dyDescent="0.25">
      <c r="A14" s="32">
        <v>9</v>
      </c>
      <c r="B14" s="34" t="s">
        <v>13</v>
      </c>
      <c r="C14" s="36" t="s">
        <v>14</v>
      </c>
      <c r="D14" s="32" t="s">
        <v>7</v>
      </c>
      <c r="E14" s="23">
        <f>[1]Sheet3!$C$13</f>
        <v>14</v>
      </c>
      <c r="F14" s="24">
        <v>20</v>
      </c>
      <c r="G14" s="47">
        <f t="shared" si="1"/>
        <v>20</v>
      </c>
      <c r="H14" s="24">
        <f t="shared" si="2"/>
        <v>975000</v>
      </c>
      <c r="I14" s="24">
        <f t="shared" si="3"/>
        <v>19500000</v>
      </c>
      <c r="J14" s="19">
        <f t="shared" si="9"/>
        <v>1155000</v>
      </c>
      <c r="K14" s="19" t="s">
        <v>53</v>
      </c>
      <c r="L14" s="19" t="s">
        <v>52</v>
      </c>
      <c r="M14" s="19"/>
      <c r="N14" s="19"/>
      <c r="O14" s="105"/>
      <c r="P14" s="105" t="str">
        <f t="shared" si="8"/>
        <v>IB2500069434; QĐTT số 2001/QĐ-BVVNTĐ; 03/7/2025; Bệnh viện Việt Nam - Thụy Điển Uông Bí; 12 tháng</v>
      </c>
      <c r="Q14" s="19" t="s">
        <v>186</v>
      </c>
      <c r="R14" s="65"/>
      <c r="S14" s="66">
        <v>20</v>
      </c>
      <c r="T14" s="66">
        <f t="shared" si="5"/>
        <v>13.333333333333334</v>
      </c>
      <c r="U14" s="66">
        <v>15</v>
      </c>
      <c r="V14" s="67"/>
      <c r="W14" s="67" t="s">
        <v>79</v>
      </c>
      <c r="X14" s="67" t="s">
        <v>7</v>
      </c>
      <c r="Y14" s="66">
        <v>1155000</v>
      </c>
      <c r="Z14" s="67">
        <v>102</v>
      </c>
      <c r="AA14" s="68" t="s">
        <v>80</v>
      </c>
      <c r="AB14" s="69" t="s">
        <v>79</v>
      </c>
      <c r="AC14" s="67" t="s">
        <v>7</v>
      </c>
      <c r="AD14" s="66">
        <f>195*5000</f>
        <v>975000</v>
      </c>
      <c r="AE14" s="67" t="s">
        <v>129</v>
      </c>
      <c r="AF14" s="67" t="s">
        <v>130</v>
      </c>
      <c r="AG14" s="70" t="s">
        <v>131</v>
      </c>
      <c r="AH14" s="67" t="s">
        <v>132</v>
      </c>
      <c r="AI14" s="71" t="s">
        <v>127</v>
      </c>
      <c r="AJ14" s="67" t="s">
        <v>201</v>
      </c>
      <c r="AK14" s="68" t="s">
        <v>133</v>
      </c>
      <c r="AL14" s="72">
        <f t="shared" si="6"/>
        <v>20</v>
      </c>
      <c r="AM14" s="73">
        <f t="shared" si="7"/>
        <v>19500000</v>
      </c>
      <c r="AN14" s="13"/>
      <c r="AO14" s="13"/>
    </row>
    <row r="15" spans="1:41" s="3" customFormat="1" ht="108" x14ac:dyDescent="0.25">
      <c r="A15" s="32">
        <v>10</v>
      </c>
      <c r="B15" s="34" t="s">
        <v>15</v>
      </c>
      <c r="C15" s="40" t="s">
        <v>16</v>
      </c>
      <c r="D15" s="32" t="s">
        <v>5</v>
      </c>
      <c r="E15" s="23">
        <f>[1]Sheet3!$C$15</f>
        <v>2562</v>
      </c>
      <c r="F15" s="24">
        <v>4000</v>
      </c>
      <c r="G15" s="47">
        <f t="shared" si="1"/>
        <v>4000</v>
      </c>
      <c r="H15" s="24">
        <f t="shared" si="2"/>
        <v>132825</v>
      </c>
      <c r="I15" s="24">
        <f t="shared" si="3"/>
        <v>531300000</v>
      </c>
      <c r="J15" s="19">
        <f t="shared" si="9"/>
        <v>136000</v>
      </c>
      <c r="K15" s="19" t="s">
        <v>53</v>
      </c>
      <c r="L15" s="19" t="s">
        <v>52</v>
      </c>
      <c r="M15" s="19"/>
      <c r="N15" s="19"/>
      <c r="O15" s="105"/>
      <c r="P15" s="105" t="str">
        <f t="shared" si="8"/>
        <v>IB2500114191; QĐTT số 3790/QĐ-BVCR; 07/7/2025; Bệnh viện Chợ Rẫy; 12 tháng</v>
      </c>
      <c r="Q15" s="19" t="s">
        <v>186</v>
      </c>
      <c r="R15" s="65"/>
      <c r="S15" s="66">
        <v>4000</v>
      </c>
      <c r="T15" s="66">
        <f t="shared" si="5"/>
        <v>2666.6666666666665</v>
      </c>
      <c r="U15" s="66">
        <v>2700</v>
      </c>
      <c r="V15" s="67"/>
      <c r="W15" s="67" t="s">
        <v>81</v>
      </c>
      <c r="X15" s="67" t="s">
        <v>5</v>
      </c>
      <c r="Y15" s="66">
        <v>136000</v>
      </c>
      <c r="Z15" s="67">
        <v>724</v>
      </c>
      <c r="AA15" s="68" t="s">
        <v>82</v>
      </c>
      <c r="AB15" s="69" t="s">
        <v>135</v>
      </c>
      <c r="AC15" s="67" t="s">
        <v>134</v>
      </c>
      <c r="AD15" s="83">
        <v>132825</v>
      </c>
      <c r="AE15" s="67" t="s">
        <v>198</v>
      </c>
      <c r="AF15" s="67" t="s">
        <v>136</v>
      </c>
      <c r="AG15" s="70" t="s">
        <v>197</v>
      </c>
      <c r="AH15" s="67" t="s">
        <v>137</v>
      </c>
      <c r="AI15" s="71" t="s">
        <v>127</v>
      </c>
      <c r="AJ15" s="67" t="s">
        <v>205</v>
      </c>
      <c r="AK15" s="68"/>
      <c r="AL15" s="72">
        <f t="shared" si="6"/>
        <v>4000</v>
      </c>
      <c r="AM15" s="73">
        <f t="shared" si="7"/>
        <v>531300000</v>
      </c>
      <c r="AN15" s="13"/>
      <c r="AO15" s="13"/>
    </row>
    <row r="16" spans="1:41" s="3" customFormat="1" ht="60" x14ac:dyDescent="0.25">
      <c r="A16" s="32">
        <v>11</v>
      </c>
      <c r="B16" s="34" t="s">
        <v>17</v>
      </c>
      <c r="C16" s="41" t="s">
        <v>28</v>
      </c>
      <c r="D16" s="32" t="s">
        <v>5</v>
      </c>
      <c r="E16" s="23">
        <f>[1]Sheet3!$C$16</f>
        <v>21251</v>
      </c>
      <c r="F16" s="24">
        <v>36000</v>
      </c>
      <c r="G16" s="47">
        <f t="shared" si="1"/>
        <v>36000</v>
      </c>
      <c r="H16" s="24">
        <f t="shared" si="2"/>
        <v>24209</v>
      </c>
      <c r="I16" s="24">
        <f t="shared" si="3"/>
        <v>871524000</v>
      </c>
      <c r="J16" s="19">
        <f t="shared" si="9"/>
        <v>30660</v>
      </c>
      <c r="K16" s="19" t="s">
        <v>53</v>
      </c>
      <c r="L16" s="19" t="s">
        <v>52</v>
      </c>
      <c r="M16" s="19"/>
      <c r="N16" s="19"/>
      <c r="O16" s="105"/>
      <c r="P16" s="105" t="str">
        <f t="shared" si="8"/>
        <v>IB2500124993; QĐTT số KQ2500124993_2506121628; 13/6/2025; Bệnh viện đa khoa tỉnh Ninh Bình; 24 tháng</v>
      </c>
      <c r="Q16" s="19" t="s">
        <v>186</v>
      </c>
      <c r="R16" s="65"/>
      <c r="S16" s="66">
        <v>36000</v>
      </c>
      <c r="T16" s="66">
        <f t="shared" si="5"/>
        <v>24000</v>
      </c>
      <c r="U16" s="66">
        <v>24000</v>
      </c>
      <c r="V16" s="67"/>
      <c r="W16" s="67" t="s">
        <v>83</v>
      </c>
      <c r="X16" s="67" t="s">
        <v>5</v>
      </c>
      <c r="Y16" s="66">
        <v>30660</v>
      </c>
      <c r="Z16" s="67">
        <v>31</v>
      </c>
      <c r="AA16" s="68" t="s">
        <v>76</v>
      </c>
      <c r="AB16" s="69" t="s">
        <v>138</v>
      </c>
      <c r="AC16" s="67" t="s">
        <v>21</v>
      </c>
      <c r="AD16" s="66">
        <f>48418/2</f>
        <v>24209</v>
      </c>
      <c r="AE16" s="67" t="s">
        <v>108</v>
      </c>
      <c r="AF16" s="67" t="s">
        <v>109</v>
      </c>
      <c r="AG16" s="70" t="s">
        <v>110</v>
      </c>
      <c r="AH16" s="67" t="s">
        <v>111</v>
      </c>
      <c r="AI16" s="71" t="s">
        <v>106</v>
      </c>
      <c r="AJ16" s="67" t="s">
        <v>200</v>
      </c>
      <c r="AK16" s="68" t="s">
        <v>139</v>
      </c>
      <c r="AL16" s="72">
        <f t="shared" si="6"/>
        <v>36000</v>
      </c>
      <c r="AM16" s="73">
        <f t="shared" si="7"/>
        <v>871524000</v>
      </c>
      <c r="AN16" s="13">
        <f>G16*H16</f>
        <v>871524000</v>
      </c>
      <c r="AO16" s="13"/>
    </row>
    <row r="17" spans="1:41" s="3" customFormat="1" ht="48.75" customHeight="1" x14ac:dyDescent="0.25">
      <c r="A17" s="32">
        <v>12</v>
      </c>
      <c r="B17" s="34" t="s">
        <v>18</v>
      </c>
      <c r="C17" s="42" t="s">
        <v>31</v>
      </c>
      <c r="D17" s="32" t="s">
        <v>5</v>
      </c>
      <c r="E17" s="23">
        <f>[1]Sheet3!$C$17</f>
        <v>5486</v>
      </c>
      <c r="F17" s="24">
        <v>12000</v>
      </c>
      <c r="G17" s="47">
        <f t="shared" si="1"/>
        <v>12000</v>
      </c>
      <c r="H17" s="24">
        <v>50000</v>
      </c>
      <c r="I17" s="24">
        <f t="shared" si="3"/>
        <v>600000000</v>
      </c>
      <c r="J17" s="19"/>
      <c r="K17" s="19"/>
      <c r="L17" s="19"/>
      <c r="M17" s="19"/>
      <c r="N17" s="19"/>
      <c r="O17" s="105"/>
      <c r="P17" s="105" t="str">
        <f t="shared" si="8"/>
        <v>IB2400413928; QĐTT số 3927/QĐ-BVBĐ-VTTBYT; 09/12/2024; Bệnh viện Bưu Điện; 12 tháng</v>
      </c>
      <c r="Q17" s="19" t="s">
        <v>186</v>
      </c>
      <c r="R17" s="65"/>
      <c r="S17" s="66">
        <v>12000</v>
      </c>
      <c r="T17" s="66">
        <f t="shared" si="5"/>
        <v>8000</v>
      </c>
      <c r="U17" s="66">
        <v>8000</v>
      </c>
      <c r="V17" s="67"/>
      <c r="W17" s="67"/>
      <c r="X17" s="67"/>
      <c r="Y17" s="66"/>
      <c r="Z17" s="67"/>
      <c r="AA17" s="68"/>
      <c r="AB17" s="69"/>
      <c r="AC17" s="67"/>
      <c r="AD17" s="66"/>
      <c r="AE17" s="67" t="s">
        <v>179</v>
      </c>
      <c r="AF17" s="67" t="s">
        <v>180</v>
      </c>
      <c r="AG17" s="70" t="s">
        <v>194</v>
      </c>
      <c r="AH17" s="67" t="s">
        <v>181</v>
      </c>
      <c r="AI17" s="67" t="s">
        <v>127</v>
      </c>
      <c r="AJ17" s="67" t="s">
        <v>200</v>
      </c>
      <c r="AK17" s="68"/>
      <c r="AL17" s="72">
        <f t="shared" si="6"/>
        <v>12000</v>
      </c>
      <c r="AM17" s="73">
        <f t="shared" si="7"/>
        <v>600000000</v>
      </c>
      <c r="AN17" s="13"/>
      <c r="AO17" s="13"/>
    </row>
    <row r="18" spans="1:41" ht="45" customHeight="1" x14ac:dyDescent="0.3">
      <c r="A18" s="32">
        <v>13</v>
      </c>
      <c r="B18" s="34" t="s">
        <v>19</v>
      </c>
      <c r="C18" s="36" t="s">
        <v>20</v>
      </c>
      <c r="D18" s="32" t="s">
        <v>21</v>
      </c>
      <c r="E18" s="23">
        <f>[1]Sheet3!$C$18</f>
        <v>11286</v>
      </c>
      <c r="F18" s="24">
        <v>30000</v>
      </c>
      <c r="G18" s="47">
        <v>30000</v>
      </c>
      <c r="H18" s="24">
        <f t="shared" si="2"/>
        <v>7452</v>
      </c>
      <c r="I18" s="24">
        <f t="shared" si="3"/>
        <v>223560000</v>
      </c>
      <c r="J18" s="19">
        <f>Y18</f>
        <v>7452</v>
      </c>
      <c r="K18" s="19" t="s">
        <v>53</v>
      </c>
      <c r="L18" s="19" t="s">
        <v>52</v>
      </c>
      <c r="M18" s="19"/>
      <c r="N18" s="19"/>
      <c r="O18" s="105"/>
      <c r="P18" s="105" t="str">
        <f t="shared" si="8"/>
        <v>IB2500024976; QĐTT số KQ2500024976_2504021655; 02/4/2025; Bệnh viện Bạch Mai; 365 ngày</v>
      </c>
      <c r="Q18" s="19" t="s">
        <v>188</v>
      </c>
      <c r="R18" s="65">
        <v>21600</v>
      </c>
      <c r="S18" s="66">
        <v>30000</v>
      </c>
      <c r="T18" s="66">
        <f t="shared" si="5"/>
        <v>20000</v>
      </c>
      <c r="U18" s="66">
        <v>20000</v>
      </c>
      <c r="V18" s="67"/>
      <c r="W18" s="67" t="s">
        <v>84</v>
      </c>
      <c r="X18" s="67" t="s">
        <v>85</v>
      </c>
      <c r="Y18" s="66">
        <v>7452</v>
      </c>
      <c r="Z18" s="67">
        <v>211</v>
      </c>
      <c r="AA18" s="68" t="s">
        <v>86</v>
      </c>
      <c r="AB18" s="69" t="s">
        <v>144</v>
      </c>
      <c r="AC18" s="67" t="s">
        <v>21</v>
      </c>
      <c r="AD18" s="66">
        <v>7452</v>
      </c>
      <c r="AE18" s="67" t="s">
        <v>141</v>
      </c>
      <c r="AF18" s="67" t="s">
        <v>142</v>
      </c>
      <c r="AG18" s="70" t="s">
        <v>125</v>
      </c>
      <c r="AH18" s="67" t="s">
        <v>143</v>
      </c>
      <c r="AI18" s="71" t="s">
        <v>52</v>
      </c>
      <c r="AJ18" s="67" t="s">
        <v>140</v>
      </c>
      <c r="AK18" s="68"/>
      <c r="AL18" s="72">
        <f t="shared" si="6"/>
        <v>51600</v>
      </c>
      <c r="AM18" s="73">
        <f t="shared" si="7"/>
        <v>384523200</v>
      </c>
      <c r="AO18" s="13"/>
    </row>
    <row r="19" spans="1:41" ht="48" x14ac:dyDescent="0.3">
      <c r="A19" s="32">
        <v>14</v>
      </c>
      <c r="B19" s="36" t="s">
        <v>23</v>
      </c>
      <c r="C19" s="36" t="s">
        <v>24</v>
      </c>
      <c r="D19" s="32" t="s">
        <v>22</v>
      </c>
      <c r="E19" s="23">
        <f>[1]Sheet3!$C$20</f>
        <v>5000</v>
      </c>
      <c r="F19" s="24">
        <v>10000</v>
      </c>
      <c r="G19" s="47">
        <f t="shared" si="1"/>
        <v>10000</v>
      </c>
      <c r="H19" s="24">
        <f t="shared" si="2"/>
        <v>1700</v>
      </c>
      <c r="I19" s="24">
        <f t="shared" si="3"/>
        <v>17000000</v>
      </c>
      <c r="J19" s="19">
        <f t="shared" ref="J19:J21" si="10">Y19</f>
        <v>1700</v>
      </c>
      <c r="K19" s="19" t="s">
        <v>53</v>
      </c>
      <c r="L19" s="19" t="s">
        <v>52</v>
      </c>
      <c r="M19" s="19"/>
      <c r="N19" s="19"/>
      <c r="O19" s="19"/>
      <c r="P19" s="105" t="str">
        <f t="shared" si="8"/>
        <v>IB2500160010; QĐTT số KQ2500160010_2506270914; 27/6/2025; Bệnh viện II Lâm Đồng; 18 tháng</v>
      </c>
      <c r="Q19" s="19" t="s">
        <v>186</v>
      </c>
      <c r="R19" s="65"/>
      <c r="S19" s="66">
        <v>10000</v>
      </c>
      <c r="T19" s="66">
        <f t="shared" si="5"/>
        <v>6666.666666666667</v>
      </c>
      <c r="U19" s="66">
        <v>6700</v>
      </c>
      <c r="V19" s="67" t="s">
        <v>87</v>
      </c>
      <c r="W19" s="67" t="s">
        <v>88</v>
      </c>
      <c r="X19" s="67" t="s">
        <v>22</v>
      </c>
      <c r="Y19" s="66">
        <v>1700</v>
      </c>
      <c r="Z19" s="67">
        <v>919</v>
      </c>
      <c r="AA19" s="68" t="s">
        <v>72</v>
      </c>
      <c r="AB19" s="69" t="s">
        <v>87</v>
      </c>
      <c r="AC19" s="67" t="s">
        <v>22</v>
      </c>
      <c r="AD19" s="66">
        <v>1700</v>
      </c>
      <c r="AE19" s="67" t="s">
        <v>145</v>
      </c>
      <c r="AF19" s="67" t="s">
        <v>146</v>
      </c>
      <c r="AG19" s="70" t="s">
        <v>147</v>
      </c>
      <c r="AH19" s="67" t="s">
        <v>148</v>
      </c>
      <c r="AI19" s="71" t="s">
        <v>149</v>
      </c>
      <c r="AJ19" s="67" t="s">
        <v>202</v>
      </c>
      <c r="AK19" s="68"/>
      <c r="AL19" s="72">
        <f t="shared" si="6"/>
        <v>10000</v>
      </c>
      <c r="AM19" s="73">
        <f t="shared" si="7"/>
        <v>17000000</v>
      </c>
      <c r="AO19" s="13"/>
    </row>
    <row r="20" spans="1:41" ht="60" x14ac:dyDescent="0.3">
      <c r="A20" s="32">
        <v>15</v>
      </c>
      <c r="B20" s="36" t="s">
        <v>32</v>
      </c>
      <c r="C20" s="38" t="s">
        <v>33</v>
      </c>
      <c r="D20" s="32" t="s">
        <v>22</v>
      </c>
      <c r="E20" s="23">
        <f>[1]Sheet3!$C$19</f>
        <v>37500</v>
      </c>
      <c r="F20" s="24">
        <v>60000</v>
      </c>
      <c r="G20" s="47">
        <f t="shared" si="1"/>
        <v>60000</v>
      </c>
      <c r="H20" s="108">
        <v>1281</v>
      </c>
      <c r="I20" s="24">
        <f t="shared" si="3"/>
        <v>76860000</v>
      </c>
      <c r="J20" s="19">
        <f t="shared" si="10"/>
        <v>1302</v>
      </c>
      <c r="K20" s="19" t="s">
        <v>53</v>
      </c>
      <c r="L20" s="19" t="s">
        <v>52</v>
      </c>
      <c r="M20" s="19"/>
      <c r="N20" s="19"/>
      <c r="O20" s="19"/>
      <c r="P20" s="105" t="str">
        <f t="shared" si="8"/>
        <v>IB2400395867; QĐTT số 8761/QĐ-BV; 27/12/2024; Bệnh viện Trung ương Quân đội 108; 365 ngày</v>
      </c>
      <c r="Q20" s="19" t="s">
        <v>186</v>
      </c>
      <c r="R20" s="65"/>
      <c r="S20" s="66">
        <v>60000</v>
      </c>
      <c r="T20" s="66">
        <f t="shared" si="5"/>
        <v>40000</v>
      </c>
      <c r="U20" s="66">
        <v>40000</v>
      </c>
      <c r="V20" s="67"/>
      <c r="W20" s="67" t="s">
        <v>89</v>
      </c>
      <c r="X20" s="67" t="s">
        <v>22</v>
      </c>
      <c r="Y20" s="66">
        <v>1302</v>
      </c>
      <c r="Z20" s="67">
        <v>102</v>
      </c>
      <c r="AA20" s="68" t="s">
        <v>80</v>
      </c>
      <c r="AB20" s="69" t="s">
        <v>89</v>
      </c>
      <c r="AC20" s="67" t="s">
        <v>150</v>
      </c>
      <c r="AD20" s="84">
        <v>1281</v>
      </c>
      <c r="AE20" s="67" t="s">
        <v>113</v>
      </c>
      <c r="AF20" s="67" t="s">
        <v>114</v>
      </c>
      <c r="AG20" s="85" t="s">
        <v>115</v>
      </c>
      <c r="AH20" s="67" t="s">
        <v>168</v>
      </c>
      <c r="AI20" s="71" t="s">
        <v>52</v>
      </c>
      <c r="AJ20" s="67" t="s">
        <v>201</v>
      </c>
      <c r="AK20" s="68" t="s">
        <v>165</v>
      </c>
      <c r="AL20" s="72">
        <f t="shared" si="6"/>
        <v>60000</v>
      </c>
      <c r="AM20" s="73">
        <f t="shared" si="7"/>
        <v>76860000</v>
      </c>
      <c r="AO20" s="13"/>
    </row>
    <row r="21" spans="1:41" ht="42.75" customHeight="1" x14ac:dyDescent="0.3">
      <c r="A21" s="32">
        <v>16</v>
      </c>
      <c r="B21" s="34" t="s">
        <v>25</v>
      </c>
      <c r="C21" s="38" t="s">
        <v>29</v>
      </c>
      <c r="D21" s="32" t="s">
        <v>26</v>
      </c>
      <c r="E21" s="23">
        <f>[1]Sheet3!$C$21</f>
        <v>32170</v>
      </c>
      <c r="F21" s="24">
        <v>60000</v>
      </c>
      <c r="G21" s="47">
        <f t="shared" si="1"/>
        <v>60000</v>
      </c>
      <c r="H21" s="24">
        <f t="shared" si="2"/>
        <v>4350</v>
      </c>
      <c r="I21" s="24">
        <f t="shared" si="3"/>
        <v>261000000</v>
      </c>
      <c r="J21" s="19">
        <f t="shared" si="10"/>
        <v>3900</v>
      </c>
      <c r="K21" s="19" t="s">
        <v>53</v>
      </c>
      <c r="L21" s="19" t="s">
        <v>52</v>
      </c>
      <c r="M21" s="19"/>
      <c r="N21" s="19"/>
      <c r="O21" s="105"/>
      <c r="P21" s="105" t="str">
        <f t="shared" si="8"/>
        <v>IB2500238118; QĐTT số 202/QĐ-BVQY; 03/7/2025; Bệnh viện Quân y 105; 12 tháng</v>
      </c>
      <c r="Q21" s="19" t="s">
        <v>186</v>
      </c>
      <c r="R21" s="65"/>
      <c r="S21" s="66">
        <v>60000</v>
      </c>
      <c r="T21" s="66">
        <f t="shared" si="5"/>
        <v>40000</v>
      </c>
      <c r="U21" s="66">
        <v>40000</v>
      </c>
      <c r="V21" s="67"/>
      <c r="W21" s="67" t="s">
        <v>90</v>
      </c>
      <c r="X21" s="67" t="s">
        <v>26</v>
      </c>
      <c r="Y21" s="66">
        <v>3900</v>
      </c>
      <c r="Z21" s="67">
        <v>41</v>
      </c>
      <c r="AA21" s="68" t="s">
        <v>65</v>
      </c>
      <c r="AB21" s="69" t="s">
        <v>151</v>
      </c>
      <c r="AC21" s="67" t="s">
        <v>3</v>
      </c>
      <c r="AD21" s="66">
        <f>870000/200</f>
        <v>4350</v>
      </c>
      <c r="AE21" s="67" t="s">
        <v>153</v>
      </c>
      <c r="AF21" s="67" t="s">
        <v>154</v>
      </c>
      <c r="AG21" s="70" t="s">
        <v>131</v>
      </c>
      <c r="AH21" s="67" t="s">
        <v>155</v>
      </c>
      <c r="AI21" s="71" t="s">
        <v>127</v>
      </c>
      <c r="AJ21" s="67" t="s">
        <v>200</v>
      </c>
      <c r="AK21" s="68" t="s">
        <v>152</v>
      </c>
      <c r="AL21" s="72">
        <f t="shared" si="6"/>
        <v>60000</v>
      </c>
      <c r="AM21" s="73">
        <f t="shared" si="7"/>
        <v>261000000</v>
      </c>
      <c r="AO21" s="13"/>
    </row>
    <row r="22" spans="1:41" ht="48" x14ac:dyDescent="0.3">
      <c r="A22" s="32">
        <v>17</v>
      </c>
      <c r="B22" s="34" t="s">
        <v>27</v>
      </c>
      <c r="C22" s="42" t="s">
        <v>173</v>
      </c>
      <c r="D22" s="46" t="s">
        <v>5</v>
      </c>
      <c r="E22" s="26">
        <f>[1]Sheet3!$C$22</f>
        <v>388</v>
      </c>
      <c r="F22" s="24">
        <v>1000</v>
      </c>
      <c r="G22" s="47">
        <f t="shared" si="1"/>
        <v>1000</v>
      </c>
      <c r="H22" s="24">
        <v>16590</v>
      </c>
      <c r="I22" s="24">
        <f t="shared" si="3"/>
        <v>16590000</v>
      </c>
      <c r="J22" s="19">
        <f>Y22/50</f>
        <v>331.8</v>
      </c>
      <c r="K22" s="19" t="s">
        <v>53</v>
      </c>
      <c r="L22" s="19" t="s">
        <v>52</v>
      </c>
      <c r="M22" s="19"/>
      <c r="N22" s="19"/>
      <c r="O22" s="105"/>
      <c r="P22" s="105" t="str">
        <f t="shared" si="8"/>
        <v>IB2400284543; QĐTT số 672/QĐ-BVK; 21/02/2025; Bệnh Viện K; 12 tháng</v>
      </c>
      <c r="Q22" s="19" t="s">
        <v>186</v>
      </c>
      <c r="R22" s="65"/>
      <c r="S22" s="66">
        <v>1000</v>
      </c>
      <c r="T22" s="66">
        <f t="shared" si="5"/>
        <v>666.66666666666663</v>
      </c>
      <c r="U22" s="66">
        <v>670</v>
      </c>
      <c r="V22" s="67"/>
      <c r="W22" s="67" t="s">
        <v>169</v>
      </c>
      <c r="X22" s="67" t="s">
        <v>91</v>
      </c>
      <c r="Y22" s="66">
        <v>16590</v>
      </c>
      <c r="Z22" s="67">
        <v>41</v>
      </c>
      <c r="AA22" s="68" t="s">
        <v>65</v>
      </c>
      <c r="AB22" s="69" t="s">
        <v>166</v>
      </c>
      <c r="AC22" s="67" t="s">
        <v>5</v>
      </c>
      <c r="AD22" s="66">
        <v>16590</v>
      </c>
      <c r="AE22" s="67" t="s">
        <v>170</v>
      </c>
      <c r="AF22" s="67" t="s">
        <v>171</v>
      </c>
      <c r="AG22" s="70" t="s">
        <v>195</v>
      </c>
      <c r="AH22" s="67" t="s">
        <v>172</v>
      </c>
      <c r="AI22" s="71" t="s">
        <v>127</v>
      </c>
      <c r="AJ22" s="67" t="s">
        <v>201</v>
      </c>
      <c r="AK22" s="68" t="s">
        <v>167</v>
      </c>
      <c r="AL22" s="72">
        <f t="shared" si="6"/>
        <v>1000</v>
      </c>
      <c r="AM22" s="73">
        <f t="shared" si="7"/>
        <v>16590000</v>
      </c>
      <c r="AO22" s="13"/>
    </row>
    <row r="23" spans="1:41" s="6" customFormat="1" ht="66" customHeight="1" x14ac:dyDescent="0.15">
      <c r="A23" s="32">
        <v>18</v>
      </c>
      <c r="B23" s="34" t="s">
        <v>37</v>
      </c>
      <c r="C23" s="43" t="s">
        <v>38</v>
      </c>
      <c r="D23" s="32" t="s">
        <v>7</v>
      </c>
      <c r="E23" s="23">
        <f>[1]Sheet3!$C$14</f>
        <v>30</v>
      </c>
      <c r="F23" s="24">
        <v>150</v>
      </c>
      <c r="G23" s="47">
        <f t="shared" si="1"/>
        <v>150</v>
      </c>
      <c r="H23" s="24">
        <f t="shared" si="2"/>
        <v>773850</v>
      </c>
      <c r="I23" s="24">
        <f t="shared" si="3"/>
        <v>116077500</v>
      </c>
      <c r="J23" s="10"/>
      <c r="K23" s="19"/>
      <c r="L23" s="19"/>
      <c r="M23" s="10"/>
      <c r="N23" s="10"/>
      <c r="O23" s="109"/>
      <c r="P23" s="105" t="str">
        <f t="shared" si="8"/>
        <v>IB2500024976; QĐTT số KQ2500024976_2504021655; 02/4/2025; Bệnh viện Bạch Mai; 365 ngày</v>
      </c>
      <c r="Q23" s="19" t="s">
        <v>186</v>
      </c>
      <c r="R23" s="86"/>
      <c r="S23" s="87">
        <v>150</v>
      </c>
      <c r="T23" s="66">
        <f t="shared" si="5"/>
        <v>100</v>
      </c>
      <c r="U23" s="66">
        <v>100</v>
      </c>
      <c r="V23" s="88"/>
      <c r="W23" s="89"/>
      <c r="X23" s="88"/>
      <c r="Y23" s="90"/>
      <c r="Z23" s="88"/>
      <c r="AA23" s="91"/>
      <c r="AB23" s="92" t="s">
        <v>156</v>
      </c>
      <c r="AC23" s="88" t="s">
        <v>7</v>
      </c>
      <c r="AD23" s="90">
        <v>773850</v>
      </c>
      <c r="AE23" s="88" t="s">
        <v>141</v>
      </c>
      <c r="AF23" s="88" t="s">
        <v>142</v>
      </c>
      <c r="AG23" s="93" t="s">
        <v>125</v>
      </c>
      <c r="AH23" s="88" t="s">
        <v>143</v>
      </c>
      <c r="AI23" s="94" t="s">
        <v>52</v>
      </c>
      <c r="AJ23" s="67" t="s">
        <v>200</v>
      </c>
      <c r="AK23" s="91"/>
      <c r="AL23" s="72">
        <f t="shared" si="6"/>
        <v>150</v>
      </c>
      <c r="AM23" s="73">
        <f t="shared" si="7"/>
        <v>116077500</v>
      </c>
      <c r="AN23" s="18"/>
      <c r="AO23" s="13"/>
    </row>
    <row r="24" spans="1:41" s="6" customFormat="1" ht="36" x14ac:dyDescent="0.25">
      <c r="A24" s="32">
        <v>19</v>
      </c>
      <c r="B24" s="34" t="s">
        <v>35</v>
      </c>
      <c r="C24" s="43" t="s">
        <v>36</v>
      </c>
      <c r="D24" s="32" t="s">
        <v>7</v>
      </c>
      <c r="E24" s="23">
        <v>0</v>
      </c>
      <c r="F24" s="24">
        <v>30</v>
      </c>
      <c r="G24" s="47">
        <f t="shared" si="1"/>
        <v>30</v>
      </c>
      <c r="H24" s="24">
        <f t="shared" si="2"/>
        <v>4850000</v>
      </c>
      <c r="I24" s="24">
        <f t="shared" si="3"/>
        <v>145500000</v>
      </c>
      <c r="J24" s="10"/>
      <c r="K24" s="19"/>
      <c r="L24" s="19"/>
      <c r="M24" s="10"/>
      <c r="N24" s="10"/>
      <c r="O24" s="109"/>
      <c r="P24" s="105" t="str">
        <f t="shared" si="8"/>
        <v>IB2400395867; QĐTT số 8761/QĐ-BV; 27/12/2024; BVTWQĐ108; 365 ngày</v>
      </c>
      <c r="Q24" s="19" t="s">
        <v>186</v>
      </c>
      <c r="R24" s="86"/>
      <c r="S24" s="87">
        <v>30</v>
      </c>
      <c r="T24" s="66">
        <f t="shared" si="5"/>
        <v>20</v>
      </c>
      <c r="U24" s="66">
        <v>20</v>
      </c>
      <c r="V24" s="88"/>
      <c r="W24" s="88"/>
      <c r="X24" s="88"/>
      <c r="Y24" s="90"/>
      <c r="Z24" s="88"/>
      <c r="AA24" s="91"/>
      <c r="AB24" s="92" t="s">
        <v>158</v>
      </c>
      <c r="AC24" s="88" t="s">
        <v>157</v>
      </c>
      <c r="AD24" s="90">
        <v>4850000</v>
      </c>
      <c r="AE24" s="88" t="s">
        <v>113</v>
      </c>
      <c r="AF24" s="88" t="s">
        <v>114</v>
      </c>
      <c r="AG24" s="93" t="s">
        <v>115</v>
      </c>
      <c r="AH24" s="88" t="s">
        <v>116</v>
      </c>
      <c r="AI24" s="94" t="s">
        <v>52</v>
      </c>
      <c r="AJ24" s="88" t="s">
        <v>203</v>
      </c>
      <c r="AK24" s="91" t="s">
        <v>159</v>
      </c>
      <c r="AL24" s="72">
        <f t="shared" si="6"/>
        <v>30</v>
      </c>
      <c r="AM24" s="73">
        <f t="shared" si="7"/>
        <v>145500000</v>
      </c>
      <c r="AN24" s="18"/>
      <c r="AO24" s="13"/>
    </row>
    <row r="25" spans="1:41" s="6" customFormat="1" ht="34.5" customHeight="1" x14ac:dyDescent="0.25">
      <c r="A25" s="32">
        <v>20</v>
      </c>
      <c r="B25" s="34" t="s">
        <v>43</v>
      </c>
      <c r="C25" s="43" t="s">
        <v>46</v>
      </c>
      <c r="D25" s="32" t="s">
        <v>45</v>
      </c>
      <c r="E25" s="23">
        <f>[1]Sheet3!$C$3</f>
        <v>800</v>
      </c>
      <c r="F25" s="24">
        <v>1800</v>
      </c>
      <c r="G25" s="47">
        <v>1800</v>
      </c>
      <c r="H25" s="24">
        <f t="shared" ref="H25" si="11">AD25</f>
        <v>104800</v>
      </c>
      <c r="I25" s="24">
        <f t="shared" ref="I25" si="12">H25*G25</f>
        <v>188640000</v>
      </c>
      <c r="J25" s="10">
        <f>Y25</f>
        <v>105840</v>
      </c>
      <c r="K25" s="19" t="s">
        <v>51</v>
      </c>
      <c r="L25" s="19" t="s">
        <v>52</v>
      </c>
      <c r="M25" s="10"/>
      <c r="N25" s="10"/>
      <c r="O25" s="109"/>
      <c r="P25" s="105" t="str">
        <f t="shared" si="8"/>
        <v>IB2400395867; QĐTT số 8761/QĐ-BV; 27/12/2024; BVTWQĐ108; 365 ngày</v>
      </c>
      <c r="Q25" s="19" t="s">
        <v>187</v>
      </c>
      <c r="R25" s="95">
        <v>1200</v>
      </c>
      <c r="S25" s="96"/>
      <c r="T25" s="97"/>
      <c r="U25" s="97"/>
      <c r="V25" s="98"/>
      <c r="W25" s="98" t="s">
        <v>93</v>
      </c>
      <c r="X25" s="98" t="s">
        <v>44</v>
      </c>
      <c r="Y25" s="99">
        <v>105840</v>
      </c>
      <c r="Z25" s="98">
        <v>1989</v>
      </c>
      <c r="AA25" s="100" t="s">
        <v>92</v>
      </c>
      <c r="AB25" s="101" t="s">
        <v>160</v>
      </c>
      <c r="AC25" s="98" t="s">
        <v>45</v>
      </c>
      <c r="AD25" s="99">
        <v>104800</v>
      </c>
      <c r="AE25" s="98" t="s">
        <v>113</v>
      </c>
      <c r="AF25" s="98" t="s">
        <v>114</v>
      </c>
      <c r="AG25" s="102" t="s">
        <v>115</v>
      </c>
      <c r="AH25" s="98" t="s">
        <v>116</v>
      </c>
      <c r="AI25" s="103" t="s">
        <v>52</v>
      </c>
      <c r="AJ25" s="67" t="s">
        <v>204</v>
      </c>
      <c r="AK25" s="100"/>
      <c r="AL25" s="72">
        <f t="shared" ref="AL25" si="13">R25+S25</f>
        <v>1200</v>
      </c>
      <c r="AM25" s="73">
        <f t="shared" ref="AM25" si="14">AL25*H25</f>
        <v>125760000</v>
      </c>
      <c r="AN25" s="18"/>
      <c r="AO25" s="13"/>
    </row>
    <row r="26" spans="1:41" s="6" customFormat="1" ht="47.25" customHeight="1" x14ac:dyDescent="0.25">
      <c r="A26" s="32">
        <v>21</v>
      </c>
      <c r="B26" s="34" t="s">
        <v>175</v>
      </c>
      <c r="C26" s="43" t="s">
        <v>176</v>
      </c>
      <c r="D26" s="32" t="s">
        <v>177</v>
      </c>
      <c r="E26" s="23">
        <f>[1]Sheet3!$C$4+[1]Sheet3!$C$5</f>
        <v>23840</v>
      </c>
      <c r="F26" s="24">
        <v>40000</v>
      </c>
      <c r="G26" s="47">
        <v>40000</v>
      </c>
      <c r="H26" s="24">
        <v>5000</v>
      </c>
      <c r="I26" s="24">
        <f t="shared" si="3"/>
        <v>200000000</v>
      </c>
      <c r="J26" s="10">
        <v>5000</v>
      </c>
      <c r="K26" s="19" t="s">
        <v>51</v>
      </c>
      <c r="L26" s="19" t="s">
        <v>52</v>
      </c>
      <c r="M26" s="10"/>
      <c r="N26" s="10"/>
      <c r="O26" s="109"/>
      <c r="P26" s="105" t="str">
        <f t="shared" si="8"/>
        <v>IB2500098500; QĐTT số KQ2500098500_2505081108; 08/05/2025; Bệnh viện đa khoa Sơn Tây; 365 ngày</v>
      </c>
      <c r="Q26" s="19" t="s">
        <v>178</v>
      </c>
      <c r="R26" s="95">
        <v>30000</v>
      </c>
      <c r="S26" s="96"/>
      <c r="T26" s="97"/>
      <c r="U26" s="97"/>
      <c r="V26" s="98"/>
      <c r="W26" s="98"/>
      <c r="X26" s="98"/>
      <c r="Y26" s="99"/>
      <c r="Z26" s="98"/>
      <c r="AA26" s="100"/>
      <c r="AB26" s="101"/>
      <c r="AC26" s="98"/>
      <c r="AD26" s="99"/>
      <c r="AE26" s="98" t="s">
        <v>182</v>
      </c>
      <c r="AF26" s="98" t="s">
        <v>183</v>
      </c>
      <c r="AG26" s="102" t="s">
        <v>196</v>
      </c>
      <c r="AH26" s="98" t="s">
        <v>184</v>
      </c>
      <c r="AI26" s="98" t="s">
        <v>52</v>
      </c>
      <c r="AJ26" s="67" t="s">
        <v>200</v>
      </c>
      <c r="AK26" s="100"/>
      <c r="AL26" s="72">
        <f t="shared" si="6"/>
        <v>30000</v>
      </c>
      <c r="AM26" s="73">
        <f t="shared" si="7"/>
        <v>150000000</v>
      </c>
      <c r="AN26" s="18"/>
      <c r="AO26" s="13"/>
    </row>
    <row r="27" spans="1:41" ht="24" customHeight="1" x14ac:dyDescent="0.3">
      <c r="B27" s="20" t="s">
        <v>206</v>
      </c>
    </row>
  </sheetData>
  <protectedRanges>
    <protectedRange password="CF7A" sqref="AE20" name="Range1"/>
    <protectedRange password="CF7A" sqref="AF20" name="Range1_1"/>
    <protectedRange password="CF7A" sqref="AH20" name="Range1_2"/>
    <protectedRange password="CF7A" sqref="W23" name="Range1_3"/>
    <protectedRange password="CF7A" sqref="AE22" name="Range1_4"/>
    <protectedRange password="CF7A" sqref="AF22" name="Range1_5"/>
    <protectedRange password="CF7A" sqref="AH22" name="Range1_6"/>
    <protectedRange password="CF7A" sqref="AE17" name="Range1_7"/>
    <protectedRange password="CF7A" sqref="AF17" name="Range1_8"/>
    <protectedRange password="CF7A" sqref="AH17" name="Range1_9"/>
    <protectedRange password="CF7A" sqref="AE26" name="Range1_10"/>
    <protectedRange password="CF7A" sqref="AF26" name="Range1_11"/>
    <protectedRange password="CF7A" sqref="AH26" name="Range1_12"/>
  </protectedRanges>
  <autoFilter ref="A5:AO27" xr:uid="{4038C3FC-D169-4ABA-87D3-BA691AC15ADC}"/>
  <mergeCells count="3">
    <mergeCell ref="A1:P1"/>
    <mergeCell ref="A2:P2"/>
    <mergeCell ref="A3:P3"/>
  </mergeCells>
  <printOptions horizontalCentered="1"/>
  <pageMargins left="0.2" right="0.2" top="0.5" bottom="0.5" header="0.3" footer="0.3"/>
  <pageSetup paperSize="9" orientation="portrait" r:id="rId1"/>
  <headerFooter>
    <oddFooter>&amp;C&amp;"Times New Roman,Regular"&amp;10&amp;P/&amp;N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KSNK</vt:lpstr>
      <vt:lpstr>KSNK!Print_Area</vt:lpstr>
      <vt:lpstr>KSNK!Print_Titles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2025-09-04T06:52:10Z</cp:lastPrinted>
  <dcterms:created xsi:type="dcterms:W3CDTF">2023-12-04T02:16:56Z</dcterms:created>
  <dcterms:modified xsi:type="dcterms:W3CDTF">2025-09-04T07:30:26Z</dcterms:modified>
</cp:coreProperties>
</file>